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820" windowHeight="7365" activeTab="4"/>
  </bookViews>
  <sheets>
    <sheet name="Sytuacja finans." sheetId="2" r:id="rId1"/>
    <sheet name="Prognoza dł. 8" sheetId="1" r:id="rId2"/>
    <sheet name="Unijne 4" sheetId="3" r:id="rId3"/>
    <sheet name="Wieloletnie programy 3" sheetId="4" r:id="rId4"/>
    <sheet name="Wspolne 6" sheetId="5" r:id="rId5"/>
  </sheets>
  <externalReferences>
    <externalReference r:id="rId6"/>
    <externalReference r:id="rId7"/>
  </externalReferences>
  <definedNames>
    <definedName name="_xlnm.Print_Area" localSheetId="1">'Prognoza dł. 8'!$A$1:$AA$34</definedName>
    <definedName name="_xlnm.Print_Area" localSheetId="4">'Wspolne 6'!$A$1:$F$115</definedName>
    <definedName name="_xlnm.Print_Titles" localSheetId="1">'Prognoza dł. 8'!$A:$A</definedName>
    <definedName name="_xlnm.Print_Titles" localSheetId="0">'Sytuacja finans.'!$A:$A</definedName>
    <definedName name="_xlnm.Print_Titles" localSheetId="4">'Wspolne 6'!$13:$13</definedName>
  </definedNames>
  <calcPr calcId="125725"/>
</workbook>
</file>

<file path=xl/calcChain.xml><?xml version="1.0" encoding="utf-8"?>
<calcChain xmlns="http://schemas.openxmlformats.org/spreadsheetml/2006/main">
  <c r="G22" i="1"/>
  <c r="H22" s="1"/>
  <c r="I22" s="1"/>
  <c r="J22" s="1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H33"/>
  <c r="F33"/>
  <c r="F103" i="5"/>
  <c r="F101"/>
  <c r="F100" s="1"/>
  <c r="F99" s="1"/>
  <c r="E100"/>
  <c r="E99"/>
  <c r="E105" s="1"/>
  <c r="F96"/>
  <c r="F95"/>
  <c r="F94" s="1"/>
  <c r="F92"/>
  <c r="F91"/>
  <c r="F90"/>
  <c r="F89"/>
  <c r="F87"/>
  <c r="F86"/>
  <c r="F85"/>
  <c r="F82"/>
  <c r="F81"/>
  <c r="F79"/>
  <c r="F78"/>
  <c r="F77"/>
  <c r="F74"/>
  <c r="F73"/>
  <c r="F72"/>
  <c r="F71"/>
  <c r="F70"/>
  <c r="F69"/>
  <c r="F68"/>
  <c r="F67"/>
  <c r="F107" s="1"/>
  <c r="E66"/>
  <c r="E64"/>
  <c r="F63"/>
  <c r="E63"/>
  <c r="F60"/>
  <c r="F59"/>
  <c r="F58" s="1"/>
  <c r="E58"/>
  <c r="F54"/>
  <c r="E52"/>
  <c r="F51"/>
  <c r="E51"/>
  <c r="F37"/>
  <c r="E34"/>
  <c r="F33"/>
  <c r="E33"/>
  <c r="F32"/>
  <c r="E32"/>
  <c r="F28"/>
  <c r="F27"/>
  <c r="F23"/>
  <c r="F109" s="1"/>
  <c r="F16"/>
  <c r="F108" s="1"/>
  <c r="M22" i="4"/>
  <c r="L22"/>
  <c r="K22"/>
  <c r="J22"/>
  <c r="I22"/>
  <c r="H22"/>
  <c r="F22"/>
  <c r="G21"/>
  <c r="G20"/>
  <c r="G19"/>
  <c r="G18"/>
  <c r="G17"/>
  <c r="G16"/>
  <c r="G15"/>
  <c r="G14"/>
  <c r="G22" s="1"/>
  <c r="E148" i="3"/>
  <c r="M147"/>
  <c r="I147"/>
  <c r="H147" s="1"/>
  <c r="E147"/>
  <c r="M146"/>
  <c r="I146"/>
  <c r="H146" s="1"/>
  <c r="H145" s="1"/>
  <c r="G146"/>
  <c r="Q145"/>
  <c r="P145"/>
  <c r="O145"/>
  <c r="N145"/>
  <c r="M145"/>
  <c r="L145"/>
  <c r="K145"/>
  <c r="J145"/>
  <c r="I145"/>
  <c r="G145"/>
  <c r="M138"/>
  <c r="I138"/>
  <c r="H138"/>
  <c r="E138"/>
  <c r="M137"/>
  <c r="G137" s="1"/>
  <c r="G136" s="1"/>
  <c r="I137"/>
  <c r="H137"/>
  <c r="H136" s="1"/>
  <c r="F137"/>
  <c r="Q136"/>
  <c r="P136"/>
  <c r="O136"/>
  <c r="N136"/>
  <c r="M136"/>
  <c r="L136"/>
  <c r="K136"/>
  <c r="J136"/>
  <c r="I136"/>
  <c r="M129"/>
  <c r="I129"/>
  <c r="H129"/>
  <c r="E129"/>
  <c r="M128"/>
  <c r="G128" s="1"/>
  <c r="I128"/>
  <c r="H128"/>
  <c r="H127" s="1"/>
  <c r="F128"/>
  <c r="E128" s="1"/>
  <c r="Q127"/>
  <c r="P127"/>
  <c r="O127"/>
  <c r="N127"/>
  <c r="M127"/>
  <c r="L127"/>
  <c r="K127"/>
  <c r="J127"/>
  <c r="I127"/>
  <c r="M120"/>
  <c r="G120" s="1"/>
  <c r="E120" s="1"/>
  <c r="I120"/>
  <c r="H120"/>
  <c r="M119"/>
  <c r="I119"/>
  <c r="H119" s="1"/>
  <c r="G119"/>
  <c r="G118" s="1"/>
  <c r="Q118"/>
  <c r="P118"/>
  <c r="P112" s="1"/>
  <c r="P149" s="1"/>
  <c r="O118"/>
  <c r="N118"/>
  <c r="N112" s="1"/>
  <c r="N149" s="1"/>
  <c r="M118"/>
  <c r="L118"/>
  <c r="L112" s="1"/>
  <c r="L149" s="1"/>
  <c r="K118"/>
  <c r="J118"/>
  <c r="J112" s="1"/>
  <c r="J149" s="1"/>
  <c r="Q112"/>
  <c r="Q149" s="1"/>
  <c r="O112"/>
  <c r="O149" s="1"/>
  <c r="M112"/>
  <c r="M149" s="1"/>
  <c r="K112"/>
  <c r="K149" s="1"/>
  <c r="M110"/>
  <c r="I110"/>
  <c r="H110" s="1"/>
  <c r="G110"/>
  <c r="E110" s="1"/>
  <c r="M109"/>
  <c r="G109" s="1"/>
  <c r="G108" s="1"/>
  <c r="I109"/>
  <c r="H109"/>
  <c r="H108" s="1"/>
  <c r="F109"/>
  <c r="E109" s="1"/>
  <c r="Q108"/>
  <c r="P108"/>
  <c r="O108"/>
  <c r="N108"/>
  <c r="M108"/>
  <c r="L108"/>
  <c r="K108"/>
  <c r="J108"/>
  <c r="I108"/>
  <c r="M102"/>
  <c r="I102"/>
  <c r="H102" s="1"/>
  <c r="G102"/>
  <c r="E102" s="1"/>
  <c r="M101"/>
  <c r="G101" s="1"/>
  <c r="G100" s="1"/>
  <c r="I101"/>
  <c r="H101"/>
  <c r="H100" s="1"/>
  <c r="F101"/>
  <c r="E101" s="1"/>
  <c r="Q100"/>
  <c r="P100"/>
  <c r="O100"/>
  <c r="N100"/>
  <c r="M100"/>
  <c r="L100"/>
  <c r="K100"/>
  <c r="J100"/>
  <c r="I100"/>
  <c r="M94"/>
  <c r="I94"/>
  <c r="H94" s="1"/>
  <c r="E94"/>
  <c r="M93"/>
  <c r="I93"/>
  <c r="H93" s="1"/>
  <c r="H92" s="1"/>
  <c r="G93"/>
  <c r="G92" s="1"/>
  <c r="Q92"/>
  <c r="P92"/>
  <c r="O92"/>
  <c r="N92"/>
  <c r="M92"/>
  <c r="L92"/>
  <c r="K92"/>
  <c r="J92"/>
  <c r="M86"/>
  <c r="I86"/>
  <c r="H86"/>
  <c r="E86"/>
  <c r="M85"/>
  <c r="G85" s="1"/>
  <c r="G84" s="1"/>
  <c r="I85"/>
  <c r="H85"/>
  <c r="H84" s="1"/>
  <c r="F85"/>
  <c r="Q84"/>
  <c r="P84"/>
  <c r="O84"/>
  <c r="N84"/>
  <c r="M84"/>
  <c r="L84"/>
  <c r="K84"/>
  <c r="J84"/>
  <c r="I84"/>
  <c r="M78"/>
  <c r="I78"/>
  <c r="H78" s="1"/>
  <c r="E78"/>
  <c r="M77"/>
  <c r="I77"/>
  <c r="H77" s="1"/>
  <c r="G77"/>
  <c r="G76" s="1"/>
  <c r="Q76"/>
  <c r="P76"/>
  <c r="O76"/>
  <c r="N76"/>
  <c r="M76"/>
  <c r="L76"/>
  <c r="K76"/>
  <c r="J76"/>
  <c r="M70"/>
  <c r="I70"/>
  <c r="H70"/>
  <c r="E70"/>
  <c r="M69"/>
  <c r="G69" s="1"/>
  <c r="G68" s="1"/>
  <c r="I69"/>
  <c r="H69"/>
  <c r="F69"/>
  <c r="E69" s="1"/>
  <c r="E68" s="1"/>
  <c r="Q68"/>
  <c r="P68"/>
  <c r="O68"/>
  <c r="N68"/>
  <c r="M68"/>
  <c r="L68"/>
  <c r="K68"/>
  <c r="J68"/>
  <c r="I68"/>
  <c r="H68"/>
  <c r="F68"/>
  <c r="M62"/>
  <c r="I62"/>
  <c r="H62" s="1"/>
  <c r="E62"/>
  <c r="M61"/>
  <c r="I61"/>
  <c r="H61" s="1"/>
  <c r="H60" s="1"/>
  <c r="G61"/>
  <c r="Q60"/>
  <c r="P60"/>
  <c r="O60"/>
  <c r="N60"/>
  <c r="M60"/>
  <c r="L60"/>
  <c r="K60"/>
  <c r="J60"/>
  <c r="I60"/>
  <c r="G60"/>
  <c r="M54"/>
  <c r="I54"/>
  <c r="H54"/>
  <c r="E54"/>
  <c r="M53"/>
  <c r="G53" s="1"/>
  <c r="G52" s="1"/>
  <c r="I53"/>
  <c r="H53"/>
  <c r="F53"/>
  <c r="Q52"/>
  <c r="P52"/>
  <c r="O52"/>
  <c r="N52"/>
  <c r="M52"/>
  <c r="L52"/>
  <c r="K52"/>
  <c r="J52"/>
  <c r="I52"/>
  <c r="H52"/>
  <c r="F52"/>
  <c r="M46"/>
  <c r="I46"/>
  <c r="H46" s="1"/>
  <c r="E46"/>
  <c r="M45"/>
  <c r="I45"/>
  <c r="H45" s="1"/>
  <c r="G45"/>
  <c r="Q44"/>
  <c r="P44"/>
  <c r="O44"/>
  <c r="N44"/>
  <c r="M44"/>
  <c r="L44"/>
  <c r="K44"/>
  <c r="J44"/>
  <c r="I44"/>
  <c r="G44"/>
  <c r="M37"/>
  <c r="I37"/>
  <c r="H37"/>
  <c r="E37"/>
  <c r="M36"/>
  <c r="G36" s="1"/>
  <c r="G35" s="1"/>
  <c r="G14" s="1"/>
  <c r="I36"/>
  <c r="H36"/>
  <c r="F36"/>
  <c r="E36" s="1"/>
  <c r="E35" s="1"/>
  <c r="Q35"/>
  <c r="P35"/>
  <c r="O35"/>
  <c r="N35"/>
  <c r="M35"/>
  <c r="L35"/>
  <c r="K35"/>
  <c r="J35"/>
  <c r="I35"/>
  <c r="H35"/>
  <c r="F35"/>
  <c r="M29"/>
  <c r="I29"/>
  <c r="H29" s="1"/>
  <c r="E29"/>
  <c r="M28"/>
  <c r="I28"/>
  <c r="H28" s="1"/>
  <c r="H27" s="1"/>
  <c r="G28"/>
  <c r="F28"/>
  <c r="E28"/>
  <c r="Q27"/>
  <c r="P27"/>
  <c r="O27"/>
  <c r="N27"/>
  <c r="M27"/>
  <c r="L27"/>
  <c r="K27"/>
  <c r="J27"/>
  <c r="I27"/>
  <c r="G27"/>
  <c r="F27"/>
  <c r="E27"/>
  <c r="M21"/>
  <c r="I21"/>
  <c r="H21"/>
  <c r="E21"/>
  <c r="M20"/>
  <c r="I20"/>
  <c r="H20"/>
  <c r="G20"/>
  <c r="F20"/>
  <c r="E20"/>
  <c r="Q19"/>
  <c r="P19"/>
  <c r="O19"/>
  <c r="N19"/>
  <c r="M19"/>
  <c r="L19"/>
  <c r="K19"/>
  <c r="J19"/>
  <c r="I19"/>
  <c r="H19"/>
  <c r="G19"/>
  <c r="F19"/>
  <c r="E19"/>
  <c r="Q14"/>
  <c r="P14"/>
  <c r="O14"/>
  <c r="N14"/>
  <c r="M14"/>
  <c r="L14"/>
  <c r="K14"/>
  <c r="J14"/>
  <c r="F23" i="2"/>
  <c r="Z32"/>
  <c r="Y32"/>
  <c r="X32"/>
  <c r="W32"/>
  <c r="V32"/>
  <c r="U32"/>
  <c r="T32"/>
  <c r="I32"/>
  <c r="H32"/>
  <c r="G32"/>
  <c r="F32"/>
  <c r="E32"/>
  <c r="E36" s="1"/>
  <c r="D32"/>
  <c r="C32"/>
  <c r="C36" s="1"/>
  <c r="D30"/>
  <c r="D19" s="1"/>
  <c r="F28"/>
  <c r="Z23"/>
  <c r="Z20" s="1"/>
  <c r="Z19" s="1"/>
  <c r="Y23"/>
  <c r="X23"/>
  <c r="X20" s="1"/>
  <c r="X19" s="1"/>
  <c r="W23"/>
  <c r="V23"/>
  <c r="V20" s="1"/>
  <c r="V19" s="1"/>
  <c r="K23"/>
  <c r="J23"/>
  <c r="I23"/>
  <c r="H23"/>
  <c r="G23"/>
  <c r="F20"/>
  <c r="F19" s="1"/>
  <c r="E23"/>
  <c r="E37" s="1"/>
  <c r="T21"/>
  <c r="S21"/>
  <c r="R21"/>
  <c r="Q21"/>
  <c r="P21"/>
  <c r="O21"/>
  <c r="N21"/>
  <c r="M21"/>
  <c r="L21"/>
  <c r="K21"/>
  <c r="J21"/>
  <c r="J20" s="1"/>
  <c r="J19" s="1"/>
  <c r="I21"/>
  <c r="H21"/>
  <c r="H20" s="1"/>
  <c r="H19" s="1"/>
  <c r="F21"/>
  <c r="C21"/>
  <c r="C37" s="1"/>
  <c r="Y20"/>
  <c r="W20"/>
  <c r="W19" s="1"/>
  <c r="K20"/>
  <c r="K19" s="1"/>
  <c r="I20"/>
  <c r="G20"/>
  <c r="G19" s="1"/>
  <c r="E20"/>
  <c r="D20"/>
  <c r="Y19"/>
  <c r="I19"/>
  <c r="E19"/>
  <c r="G18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G17"/>
  <c r="H17" s="1"/>
  <c r="I17" s="1"/>
  <c r="J17" s="1"/>
  <c r="K17" s="1"/>
  <c r="L17" s="1"/>
  <c r="M17" s="1"/>
  <c r="N17" s="1"/>
  <c r="O17" s="1"/>
  <c r="P17" s="1"/>
  <c r="Q17" s="1"/>
  <c r="R17" s="1"/>
  <c r="S17" s="1"/>
  <c r="T17" s="1"/>
  <c r="U17" s="1"/>
  <c r="V17" s="1"/>
  <c r="W17" s="1"/>
  <c r="X17" s="1"/>
  <c r="Y17" s="1"/>
  <c r="Z17" s="1"/>
  <c r="G16"/>
  <c r="H16" s="1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16" s="1"/>
  <c r="Y16" s="1"/>
  <c r="Z16" s="1"/>
  <c r="G15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K14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I14"/>
  <c r="F14"/>
  <c r="F13"/>
  <c r="G13" s="1"/>
  <c r="E12"/>
  <c r="D12"/>
  <c r="C12"/>
  <c r="E11"/>
  <c r="E31" s="1"/>
  <c r="D11"/>
  <c r="C11"/>
  <c r="C31" s="1"/>
  <c r="C34" i="1"/>
  <c r="E33"/>
  <c r="D32"/>
  <c r="D34" s="1"/>
  <c r="C32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E32" s="1"/>
  <c r="E34" s="1"/>
  <c r="D25"/>
  <c r="F22"/>
  <c r="G32" s="1"/>
  <c r="G34" s="1"/>
  <c r="L21"/>
  <c r="M21" s="1"/>
  <c r="K21"/>
  <c r="F20" i="5" l="1"/>
  <c r="F19" s="1"/>
  <c r="F15"/>
  <c r="F14" s="1"/>
  <c r="F105" s="1"/>
  <c r="F106"/>
  <c r="H44" i="3"/>
  <c r="E53"/>
  <c r="E52" s="1"/>
  <c r="H76"/>
  <c r="E85"/>
  <c r="E84" s="1"/>
  <c r="G112"/>
  <c r="G149" s="1"/>
  <c r="E137"/>
  <c r="F119"/>
  <c r="H118"/>
  <c r="H112" s="1"/>
  <c r="H14"/>
  <c r="F146"/>
  <c r="F45"/>
  <c r="F61"/>
  <c r="I76"/>
  <c r="F77"/>
  <c r="F84"/>
  <c r="I92"/>
  <c r="F93"/>
  <c r="F100"/>
  <c r="E100" s="1"/>
  <c r="F108"/>
  <c r="E108" s="1"/>
  <c r="I118"/>
  <c r="I112" s="1"/>
  <c r="F136"/>
  <c r="F32" i="1"/>
  <c r="F34" s="1"/>
  <c r="F12" i="2"/>
  <c r="F11" s="1"/>
  <c r="F31" s="1"/>
  <c r="C20"/>
  <c r="C19" s="1"/>
  <c r="D37"/>
  <c r="D35"/>
  <c r="D31"/>
  <c r="H13"/>
  <c r="G12"/>
  <c r="G11" s="1"/>
  <c r="G31" s="1"/>
  <c r="D36"/>
  <c r="F36"/>
  <c r="G37"/>
  <c r="G36"/>
  <c r="D34"/>
  <c r="F34"/>
  <c r="F35"/>
  <c r="F37"/>
  <c r="C34"/>
  <c r="E34"/>
  <c r="G34"/>
  <c r="C35"/>
  <c r="E35"/>
  <c r="G35"/>
  <c r="N21" i="1"/>
  <c r="E77" i="3" l="1"/>
  <c r="E76" s="1"/>
  <c r="F76"/>
  <c r="E61"/>
  <c r="E60" s="1"/>
  <c r="F60"/>
  <c r="E146"/>
  <c r="F145"/>
  <c r="E119"/>
  <c r="F118"/>
  <c r="E93"/>
  <c r="E92" s="1"/>
  <c r="F92"/>
  <c r="E45"/>
  <c r="E44" s="1"/>
  <c r="E14" s="1"/>
  <c r="F44"/>
  <c r="F14" s="1"/>
  <c r="I14"/>
  <c r="I149" s="1"/>
  <c r="H149"/>
  <c r="I13" i="2"/>
  <c r="H12"/>
  <c r="H11" s="1"/>
  <c r="O21" i="1"/>
  <c r="E118" i="3" l="1"/>
  <c r="E112" s="1"/>
  <c r="E149" s="1"/>
  <c r="F112"/>
  <c r="F149" s="1"/>
  <c r="H31" i="2"/>
  <c r="H37"/>
  <c r="H35"/>
  <c r="H36"/>
  <c r="H34"/>
  <c r="J13"/>
  <c r="I12"/>
  <c r="I11" s="1"/>
  <c r="P21" i="1"/>
  <c r="I31" i="2" l="1"/>
  <c r="I37"/>
  <c r="I36"/>
  <c r="I35"/>
  <c r="I34"/>
  <c r="K13"/>
  <c r="J12"/>
  <c r="J11" s="1"/>
  <c r="Q21" i="1"/>
  <c r="J31" i="2" l="1"/>
  <c r="J37"/>
  <c r="J35"/>
  <c r="L13"/>
  <c r="K12"/>
  <c r="K11" s="1"/>
  <c r="R21" i="1"/>
  <c r="K31" i="2" l="1"/>
  <c r="K35"/>
  <c r="K37"/>
  <c r="M13"/>
  <c r="L12"/>
  <c r="L11" s="1"/>
  <c r="S21" i="1"/>
  <c r="L31" i="2" l="1"/>
  <c r="N13"/>
  <c r="M12"/>
  <c r="M11" s="1"/>
  <c r="T21" i="1"/>
  <c r="M31" i="2" l="1"/>
  <c r="O13"/>
  <c r="N12"/>
  <c r="N11" s="1"/>
  <c r="N31" l="1"/>
  <c r="P13"/>
  <c r="O12"/>
  <c r="O11" s="1"/>
  <c r="O31" l="1"/>
  <c r="Q13"/>
  <c r="P12"/>
  <c r="P11" s="1"/>
  <c r="P31" l="1"/>
  <c r="R13"/>
  <c r="Q12"/>
  <c r="Q11" s="1"/>
  <c r="Q31" l="1"/>
  <c r="S13"/>
  <c r="R12"/>
  <c r="R11" s="1"/>
  <c r="R31" l="1"/>
  <c r="T13"/>
  <c r="S12"/>
  <c r="S11" s="1"/>
  <c r="S31" l="1"/>
  <c r="U13"/>
  <c r="T12"/>
  <c r="T11" s="1"/>
  <c r="T31" l="1"/>
  <c r="T36"/>
  <c r="T34"/>
  <c r="V13"/>
  <c r="U12"/>
  <c r="U11" s="1"/>
  <c r="U31" l="1"/>
  <c r="U36"/>
  <c r="U34"/>
  <c r="W13"/>
  <c r="V12"/>
  <c r="V11" s="1"/>
  <c r="V31" l="1"/>
  <c r="V36"/>
  <c r="V34"/>
  <c r="V35"/>
  <c r="V37"/>
  <c r="X13"/>
  <c r="W12"/>
  <c r="W11" s="1"/>
  <c r="W31" l="1"/>
  <c r="W34"/>
  <c r="W35"/>
  <c r="W37"/>
  <c r="W36"/>
  <c r="Y13"/>
  <c r="X12"/>
  <c r="X11" s="1"/>
  <c r="X31" l="1"/>
  <c r="X35"/>
  <c r="X37"/>
  <c r="X36"/>
  <c r="X34"/>
  <c r="Z13"/>
  <c r="Z12" s="1"/>
  <c r="Z11" s="1"/>
  <c r="Y12"/>
  <c r="Y11" s="1"/>
  <c r="Z31" l="1"/>
  <c r="Z36"/>
  <c r="Z34"/>
  <c r="Z35"/>
  <c r="Z37"/>
  <c r="Y31"/>
  <c r="Y37"/>
  <c r="Y36"/>
  <c r="Y34"/>
  <c r="Y35"/>
  <c r="J32" l="1"/>
  <c r="L23" l="1"/>
  <c r="J36"/>
  <c r="J34"/>
  <c r="K32"/>
  <c r="L20" l="1"/>
  <c r="L19" s="1"/>
  <c r="L37"/>
  <c r="L35"/>
  <c r="M23"/>
  <c r="K34"/>
  <c r="K36"/>
  <c r="L32"/>
  <c r="N23" l="1"/>
  <c r="L36"/>
  <c r="L34"/>
  <c r="M20"/>
  <c r="M19" s="1"/>
  <c r="M37"/>
  <c r="M35"/>
  <c r="M32"/>
  <c r="O23" l="1"/>
  <c r="M36"/>
  <c r="M34"/>
  <c r="N20"/>
  <c r="N19" s="1"/>
  <c r="N37"/>
  <c r="N35"/>
  <c r="N32"/>
  <c r="O20" l="1"/>
  <c r="O19" s="1"/>
  <c r="O35"/>
  <c r="O37"/>
  <c r="P23"/>
  <c r="N36"/>
  <c r="N34"/>
  <c r="O32"/>
  <c r="Q23" l="1"/>
  <c r="O34"/>
  <c r="O36"/>
  <c r="P20"/>
  <c r="P19" s="1"/>
  <c r="P37"/>
  <c r="P35"/>
  <c r="P32"/>
  <c r="R23" l="1"/>
  <c r="P36"/>
  <c r="P34"/>
  <c r="Q20"/>
  <c r="Q19" s="1"/>
  <c r="Q37"/>
  <c r="Q35"/>
  <c r="Q32"/>
  <c r="S23" l="1"/>
  <c r="Q36"/>
  <c r="Q34"/>
  <c r="R20"/>
  <c r="R19" s="1"/>
  <c r="R37"/>
  <c r="R35"/>
  <c r="R32"/>
  <c r="S20" l="1"/>
  <c r="S19" s="1"/>
  <c r="S35"/>
  <c r="S37"/>
  <c r="T23"/>
  <c r="R36"/>
  <c r="R34"/>
  <c r="S32"/>
  <c r="U23" l="1"/>
  <c r="S34"/>
  <c r="S36"/>
  <c r="T20"/>
  <c r="T19" s="1"/>
  <c r="T37"/>
  <c r="T35"/>
  <c r="U20" l="1"/>
  <c r="U19" s="1"/>
  <c r="U37"/>
  <c r="U35"/>
  <c r="H32" i="1" l="1"/>
  <c r="H34" s="1"/>
  <c r="I32"/>
  <c r="I34" s="1"/>
  <c r="J32" l="1"/>
  <c r="J34" s="1"/>
  <c r="K32" l="1"/>
  <c r="K34" s="1"/>
  <c r="L32" l="1"/>
  <c r="L34" s="1"/>
  <c r="M32" l="1"/>
  <c r="M34" s="1"/>
  <c r="N32" l="1"/>
  <c r="N34" s="1"/>
  <c r="O32" l="1"/>
  <c r="O34" s="1"/>
  <c r="P32" l="1"/>
  <c r="P34" s="1"/>
  <c r="Q32" l="1"/>
  <c r="Q34" s="1"/>
  <c r="R32" l="1"/>
  <c r="R34" s="1"/>
  <c r="S32" l="1"/>
  <c r="S34" s="1"/>
  <c r="T32" l="1"/>
  <c r="T34" s="1"/>
  <c r="U32" l="1"/>
  <c r="U34" s="1"/>
  <c r="V32" l="1"/>
  <c r="V34" s="1"/>
  <c r="W32" l="1"/>
  <c r="W34" s="1"/>
  <c r="X32" l="1"/>
  <c r="X34" s="1"/>
  <c r="Y32" l="1"/>
  <c r="Y34" s="1"/>
  <c r="Z32" l="1"/>
  <c r="Z34" s="1"/>
  <c r="AA32"/>
  <c r="AA34" s="1"/>
</calcChain>
</file>

<file path=xl/sharedStrings.xml><?xml version="1.0" encoding="utf-8"?>
<sst xmlns="http://schemas.openxmlformats.org/spreadsheetml/2006/main" count="568" uniqueCount="305">
  <si>
    <t>Załącznik nr 14</t>
  </si>
  <si>
    <t>do Uchwały Nr ...............</t>
  </si>
  <si>
    <t>Rady Powiatu w Elblągu</t>
  </si>
  <si>
    <t xml:space="preserve">z dnia ...................... 2008 r. </t>
  </si>
  <si>
    <t>Prognoza kwoty długu powiatu elbląskiego</t>
  </si>
  <si>
    <t xml:space="preserve"> w złotych</t>
  </si>
  <si>
    <t>Przewidywany stan na koniec roku</t>
  </si>
  <si>
    <t>Rodzaj</t>
  </si>
  <si>
    <t>Wykonanie</t>
  </si>
  <si>
    <t>Wykonanie w 2007</t>
  </si>
  <si>
    <t>PW</t>
  </si>
  <si>
    <t>L.p.</t>
  </si>
  <si>
    <t>zadłużenia</t>
  </si>
  <si>
    <t>na koniec</t>
  </si>
  <si>
    <t>31.12.2005 r.</t>
  </si>
  <si>
    <t>w 2006 r.</t>
  </si>
  <si>
    <t>1.</t>
  </si>
  <si>
    <t>Wyemitowane papiery wartościowe</t>
  </si>
  <si>
    <t>2.</t>
  </si>
  <si>
    <t>Kredyty</t>
  </si>
  <si>
    <t>3.</t>
  </si>
  <si>
    <t>Pożyczki</t>
  </si>
  <si>
    <t>4.</t>
  </si>
  <si>
    <t>Przyjęte depozyty</t>
  </si>
  <si>
    <t>5.</t>
  </si>
  <si>
    <t>Wymagalne zobowiązania:</t>
  </si>
  <si>
    <t>1) jednostek budżetowych,</t>
  </si>
  <si>
    <t>2) wynikające z:</t>
  </si>
  <si>
    <t>a) ustaw,</t>
  </si>
  <si>
    <t>b) orzeczeń sądu,</t>
  </si>
  <si>
    <t>c) udzielonych poręczeń i gwarancji,</t>
  </si>
  <si>
    <t>d) innych tytułów,</t>
  </si>
  <si>
    <t>6.</t>
  </si>
  <si>
    <t>Łączna kwota długu na koniec roku budż.</t>
  </si>
  <si>
    <t>7.</t>
  </si>
  <si>
    <t>Dochody ogółem</t>
  </si>
  <si>
    <t>8.</t>
  </si>
  <si>
    <t>Procentowy (%) udział długu w dochodach</t>
  </si>
  <si>
    <t>Załącznik nr 15</t>
  </si>
  <si>
    <t>do uchwały Nr...........</t>
  </si>
  <si>
    <t>z dnia..............2008 r.</t>
  </si>
  <si>
    <t>Prognozowana sytuacja finansowa powiatu w latach spłaty długu</t>
  </si>
  <si>
    <t>w złotych</t>
  </si>
  <si>
    <t>Wyszczególnienie</t>
  </si>
  <si>
    <t>Wykonanie w 2007 r.</t>
  </si>
  <si>
    <t>PW na 2008 r.</t>
  </si>
  <si>
    <t>Lata spłaty kredytu/pożyczki</t>
  </si>
  <si>
    <t>2008 r</t>
  </si>
  <si>
    <t>2009 r.</t>
  </si>
  <si>
    <t>2010 r.</t>
  </si>
  <si>
    <t>2011 r.</t>
  </si>
  <si>
    <t>2012 r.</t>
  </si>
  <si>
    <t>2013 r.</t>
  </si>
  <si>
    <t>2014 r.</t>
  </si>
  <si>
    <t>2015 r.</t>
  </si>
  <si>
    <t>2016 r.</t>
  </si>
  <si>
    <t>2017 r.</t>
  </si>
  <si>
    <t>2018 r.</t>
  </si>
  <si>
    <t>2019 r.</t>
  </si>
  <si>
    <t>2020 r.</t>
  </si>
  <si>
    <t>2021 r.</t>
  </si>
  <si>
    <t>2022 r.</t>
  </si>
  <si>
    <t>2023 r.</t>
  </si>
  <si>
    <t>2024 r.</t>
  </si>
  <si>
    <t>2025 r.</t>
  </si>
  <si>
    <t>2026 r.</t>
  </si>
  <si>
    <t>2027 r.</t>
  </si>
  <si>
    <t>2028 r.</t>
  </si>
  <si>
    <t>2029 r.</t>
  </si>
  <si>
    <t>I.</t>
  </si>
  <si>
    <t>Dochody ogółem:(A+B+C)</t>
  </si>
  <si>
    <t>A.</t>
  </si>
  <si>
    <t>Dochody własne, w tym:</t>
  </si>
  <si>
    <t>z opłat</t>
  </si>
  <si>
    <t>z majątku jednostki</t>
  </si>
  <si>
    <t>z udziału w podatkach</t>
  </si>
  <si>
    <t>B.</t>
  </si>
  <si>
    <t>Subwencje</t>
  </si>
  <si>
    <t>C.</t>
  </si>
  <si>
    <t>Dotacje celowe</t>
  </si>
  <si>
    <t>II.</t>
  </si>
  <si>
    <t>Wydatki ogółem</t>
  </si>
  <si>
    <t>III.</t>
  </si>
  <si>
    <t>Spłata zobowiązań (A+B+C+D)</t>
  </si>
  <si>
    <t>Spłata zaciągniętych pożyczek, kredytów, w tym:</t>
  </si>
  <si>
    <t>spłata pożyczek, kredytów krajowych</t>
  </si>
  <si>
    <t>spłata pożyczek, kredytów zaciągniętych w związku ze środkami określonymi w umowie zawartej z podmiotem dysponującym z funduszami strukturalnymi lub F.S.U.E.</t>
  </si>
  <si>
    <t>odsetki</t>
  </si>
  <si>
    <t>Spłata przewidywanych pożyczek, kredytów, w tym:</t>
  </si>
  <si>
    <t>Wartość udzielonych poręczeń</t>
  </si>
  <si>
    <t>D.</t>
  </si>
  <si>
    <t>Wykup papierów wartościowych</t>
  </si>
  <si>
    <t>E.</t>
  </si>
  <si>
    <t>Wartość udzielonych pożyczek</t>
  </si>
  <si>
    <t>IV.</t>
  </si>
  <si>
    <t>Wynik (I - II)</t>
  </si>
  <si>
    <t>V.</t>
  </si>
  <si>
    <t>Planowana łączna kwota długu, w tym:</t>
  </si>
  <si>
    <t>Dług zaciągnięty w związku ze środkami określonymi w umowie zawartej z podmiotem dysponującym funduszami strukturalnymi lub F.S.U.E.</t>
  </si>
  <si>
    <t>VI.1.</t>
  </si>
  <si>
    <r>
      <t xml:space="preserve">Dług/dochody (%) (art. 170 </t>
    </r>
    <r>
      <rPr>
        <b/>
        <i/>
        <u/>
        <sz val="10"/>
        <rFont val="Arial CE"/>
        <charset val="238"/>
      </rPr>
      <t>ust. 1</t>
    </r>
    <r>
      <rPr>
        <b/>
        <i/>
        <sz val="10"/>
        <rFont val="Arial CE"/>
        <charset val="238"/>
      </rPr>
      <t xml:space="preserve"> u.f.p.)</t>
    </r>
  </si>
  <si>
    <t>VI.2.</t>
  </si>
  <si>
    <r>
      <t xml:space="preserve">Spłaty kredytów, pożyczek do dochodów (%) (art. 169 </t>
    </r>
    <r>
      <rPr>
        <b/>
        <i/>
        <u/>
        <sz val="10"/>
        <rFont val="Arial CE"/>
        <charset val="238"/>
      </rPr>
      <t>ust. 1</t>
    </r>
    <r>
      <rPr>
        <b/>
        <i/>
        <sz val="10"/>
        <rFont val="Arial CE"/>
        <charset val="238"/>
      </rPr>
      <t xml:space="preserve">  u.f.p.)</t>
    </r>
  </si>
  <si>
    <t>VII.1.</t>
  </si>
  <si>
    <r>
      <t xml:space="preserve">Dług/dochody po wyłączeniach (%) (art. 170 </t>
    </r>
    <r>
      <rPr>
        <b/>
        <i/>
        <u/>
        <sz val="10"/>
        <rFont val="Arial CE"/>
        <charset val="238"/>
      </rPr>
      <t>ust. 3</t>
    </r>
    <r>
      <rPr>
        <b/>
        <i/>
        <sz val="10"/>
        <rFont val="Arial CE"/>
        <charset val="238"/>
      </rPr>
      <t xml:space="preserve"> u.f.p.)</t>
    </r>
  </si>
  <si>
    <t>VII.2.</t>
  </si>
  <si>
    <r>
      <t xml:space="preserve">Spłaty kredytów, pożyczek do dochodów po wyłączeniach (%) (art. 169 </t>
    </r>
    <r>
      <rPr>
        <b/>
        <i/>
        <u/>
        <sz val="10"/>
        <rFont val="Arial CE"/>
        <charset val="238"/>
      </rPr>
      <t>ust. 3</t>
    </r>
    <r>
      <rPr>
        <b/>
        <i/>
        <sz val="10"/>
        <rFont val="Arial CE"/>
        <charset val="238"/>
      </rPr>
      <t xml:space="preserve">  u.f.p.)</t>
    </r>
  </si>
  <si>
    <t xml:space="preserve">z dnia ...................... 2009 r. </t>
  </si>
  <si>
    <t>Załącznik nr 4</t>
  </si>
  <si>
    <t>do uchwały nr........</t>
  </si>
  <si>
    <t>z dnia...................2009 r.</t>
  </si>
  <si>
    <t>Wydatki* na programy i projekty realizowane ze środków pochodzących z funduszy strukturalnych i Funduszu Spójności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</si>
  <si>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</si>
  <si>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</si>
  <si>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</si>
  <si>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</si>
  <si>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</si>
  <si>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</si>
  <si>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</si>
  <si>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</si>
  <si>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</si>
  <si>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</si>
  <si>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</si>
  <si>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</si>
  <si>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</si>
  <si>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</si>
  <si>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</si>
  <si>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</si>
  <si>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</si>
  <si>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</si>
  <si>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</si>
  <si>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</si>
  <si>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</si>
  <si>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bieżące razem:</t>
  </si>
  <si>
    <t>x</t>
  </si>
  <si>
    <t>1.1</t>
  </si>
  <si>
    <t>Program:</t>
  </si>
  <si>
    <t>Program operacyjny kapitał ludzki</t>
  </si>
  <si>
    <t>Priorytet:</t>
  </si>
  <si>
    <t>IX. Rozwój wykształcenia i kompetencji w regionach</t>
  </si>
  <si>
    <t>Działanie:</t>
  </si>
  <si>
    <t>9.2 Podniesienie atrakcyjności i jakości szkolnictwa zawodowego</t>
  </si>
  <si>
    <t>Nazwa projektu:</t>
  </si>
  <si>
    <t>Technik z uprawnieniami do kierowania pojazdem samochodowym i ciągnikiem.</t>
  </si>
  <si>
    <t>Razem wydatki:</t>
  </si>
  <si>
    <t>dz. 853, rozdz.85395</t>
  </si>
  <si>
    <t>z tego: 2009 r.</t>
  </si>
  <si>
    <t>1.2</t>
  </si>
  <si>
    <t>Młodzi, ambitni,, atrakcyjni zawodowo - szansa rozwoju regionu.</t>
  </si>
  <si>
    <t>1.3</t>
  </si>
  <si>
    <t>Niwelowanie rożnic edukacyjnych uczniów szkół zawodowych w zakresie języków obcych, matematyki i zajęc przygotowujących do egzaminu potwierdzajacego kwalifikacje zawodowe.</t>
  </si>
  <si>
    <t>1.4</t>
  </si>
  <si>
    <t>9.1 Wyrównywanie szans edukacyjnych i zapewnienie wysokiej jakości usług edukacyjnych świadczonych w systemie oświaty</t>
  </si>
  <si>
    <t>Poddziałanie:</t>
  </si>
  <si>
    <t>9.1.2  Wyrównywanie szans edukacyjnych uczniów z grup o utrudnionym dostępie do edukacji oraz zmniejszenie różnic w jakości usług edukacyjnych</t>
  </si>
  <si>
    <t>Podniesienie mobilności edukacyjnej uczniów liceum ogólnokształcącego w kierunku wszechstronnego wykorzystania technologii informacyjno-komunikacyjnych w karierze szkolnej.</t>
  </si>
  <si>
    <t>2011 r.***</t>
  </si>
  <si>
    <t>1.5</t>
  </si>
  <si>
    <t>Podniesienie poziomu kwalifikacji zawodowych uczniów szkół zawodowych w celu zwiększenia szans na zatrudnienie na lokalnym i regionalnym rynku pracy we współpracy z pracodawcami.</t>
  </si>
  <si>
    <t>1.6</t>
  </si>
  <si>
    <t>Nabycie umiejętności poszukiwania pracy przez ucznióe szkół zawodowych na polskim i europejskim rynku pracy</t>
  </si>
  <si>
    <t>1.7</t>
  </si>
  <si>
    <t>Do sukcesu na kółkach - podniesienie kwalifikacji zawodowych uczniów szkół zawodowych kończących się maturą w ZSEiT w Pasłęku.</t>
  </si>
  <si>
    <t>1.8</t>
  </si>
  <si>
    <t>Nasz uczeń konkurencją na rynku gastronomicznym - umiesz więcej, możesz więcej.</t>
  </si>
  <si>
    <t>1.9</t>
  </si>
  <si>
    <t>Edukacja zawodowa drogą do sukcesu.</t>
  </si>
  <si>
    <t>1.10</t>
  </si>
  <si>
    <t>Od gimnazjalisty do maturzysty</t>
  </si>
  <si>
    <t>1.11</t>
  </si>
  <si>
    <t>Zintegrowany Program Rozwoju Regionalnego</t>
  </si>
  <si>
    <t>1,5, Infrastruktura społeczeństwa informacyjnego</t>
  </si>
  <si>
    <t>Wrota Warmii i Mazur - elektroniczna platforma funkcjonowania administracji publicznej oraz świadczenia usług publicznych.</t>
  </si>
  <si>
    <t>dz.750, rozdz. 75020, § 2339</t>
  </si>
  <si>
    <t>1.12</t>
  </si>
  <si>
    <t>Regionalny Program Operacyjny Warmia i Mazury na lata 2007-2013</t>
  </si>
  <si>
    <t>II&gt; Turystyka</t>
  </si>
  <si>
    <t>2.2. Wzrost potencjału  turystycznego</t>
  </si>
  <si>
    <t>Zintegrowany system promocji turystycznej obszaru Kanału Elbląskiego.</t>
  </si>
  <si>
    <t>Wydatki majątkowe razem:</t>
  </si>
  <si>
    <t>2.1</t>
  </si>
  <si>
    <t>Regionalny Program Operacyjny Warmii i Mazur na lata 2007-2013</t>
  </si>
  <si>
    <t>2. Turystyka</t>
  </si>
  <si>
    <t>2.1. Wzrost potencjału turystycznego</t>
  </si>
  <si>
    <t>2.1.4. Publiczna infrastruktura turystyczna i okołoturystyczna</t>
  </si>
  <si>
    <t>Znakowanie turystyczne regionu Warmii i Mazur</t>
  </si>
  <si>
    <t>dz. 630, rozdz.63003, § 6639</t>
  </si>
  <si>
    <t>2.2</t>
  </si>
  <si>
    <t>5. Infrastruktura transportowa regionalna i lokalna</t>
  </si>
  <si>
    <t>5.1. Rozbudowa i modernizacja infrastruktury transportowej warunkującej rozwój regionu</t>
  </si>
  <si>
    <t>5.1.6. Infrastruktura droogowa warunkującą rozwój regionu</t>
  </si>
  <si>
    <t>Przebudowa drogi powiatowej nr 1103N na odcinku Kazimierzowow-Wikrowo od km 3+643 do km 5+543 i remont(odnowa nawierzchni) na odcinku Gronowo Elbląskie-Stare Dolno od km 17+000 do km 28+781</t>
  </si>
  <si>
    <t>dz.600, rozdz. 60014, § 605</t>
  </si>
  <si>
    <t>2.3</t>
  </si>
  <si>
    <t>Rozwoju turystyki Kanału Elbląskiego i Pojezierza Iławskiego na lata 2004-2006 z perspektywą na lata 2007-2013</t>
  </si>
  <si>
    <t>Budowa bazy rekreacyjno-biwakowej przy pochylni Buczniec gm. Pasłęk</t>
  </si>
  <si>
    <t>5.2. Infrastruktura transportowa służąca rozwojowi lokalnemu</t>
  </si>
  <si>
    <t>5.2.1. Infrastruktura drogowa warunkująca rozwój regionu</t>
  </si>
  <si>
    <t>Przebudowa drogi powiatowej Nr 1145N Milejewo-Nowe Monostarzysko-Młynary na odcinku Milejewo-Majewo od km 0+000 do km 2+650,80</t>
  </si>
  <si>
    <t>Ogółem</t>
  </si>
  <si>
    <t>* wydatki obejmują wydatki bieżące i majątkowe (dotyczące inwestycji rocznych i ujętych w wieloletnim programie inwestycyjnym)</t>
  </si>
  <si>
    <t>** środki własne jst, współfinansowanie z budżetu państwa oraz inne</t>
  </si>
  <si>
    <t>*** rok 2011 do wykorzystania fakultatywnego</t>
  </si>
  <si>
    <t>Załącznik nr 3</t>
  </si>
  <si>
    <t xml:space="preserve">do uchwały Nr </t>
  </si>
  <si>
    <t>Rady Powiatu w Elbląg</t>
  </si>
  <si>
    <t>z dnia .............2009 r.</t>
  </si>
  <si>
    <t>Limity wydatków na wieloletnie programy inwestycyjne w latach 2009 - 2013</t>
  </si>
  <si>
    <t>Dział</t>
  </si>
  <si>
    <t>Rozdz.</t>
  </si>
  <si>
    <t>§**</t>
  </si>
  <si>
    <t>Nazwa zadania inwestycyjnego
i okres realizacji
(w latach)</t>
  </si>
  <si>
    <t>Łączne koszty finansowe</t>
  </si>
  <si>
    <t>Jednostka organizacyjna realizująca program lub koordynująca wykonanie programu</t>
  </si>
  <si>
    <t>rok budżetowy 2009 (8+9+10+11)</t>
  </si>
  <si>
    <t>z tego źródła finansowania</t>
  </si>
  <si>
    <t>dochody własne jst</t>
  </si>
  <si>
    <t>kredyty
i pożyczki</t>
  </si>
  <si>
    <t>środki pochodzące
 z innych  źródeł*</t>
  </si>
  <si>
    <t>środki wymienione
w art. 5 ust. 1 pkt 2 i 3 u.f.p.</t>
  </si>
  <si>
    <t>Budowa bazy rekreacyjno-biwakowej przy pochylni Buczyniec, gm. Pasłęk</t>
  </si>
  <si>
    <t>Zarząd Dróg Powiatowych</t>
  </si>
  <si>
    <t>Przebudowa drogi powiatowej Nr 1185N Jelonki-Sliwice-Rychliki-Gołutowo na odc. Jelonki-Sliwice o dł. 4,545 km, Gm. Rychliki</t>
  </si>
  <si>
    <t>Przebudowa dr.pow.nr.1103N Bielnik Drugi - Jegłownik Gronowo Elbląskie - Stare Dolno - Powodowo -Wysoka od km. 21+048 do km 23+248 o dł 2,2 km</t>
  </si>
  <si>
    <t>6058, 6059</t>
  </si>
  <si>
    <t>Przebudowa drogi powiatowej nr 1103N Kazimierzowo-Wikrowo od km 3+643 do km 5+543 i remont (odnowa nawierzchni) na odcinku Gronowo Elbląskie-Stare Dolno od km 17+000 do km 28+781</t>
  </si>
  <si>
    <t>Przebudowa drogi powiatowej nr 1145 Milejewo-Nowe Monostarzysko- Młynary na odc Milejewo-Majewo od km 0+000 do km 2+650,80</t>
  </si>
  <si>
    <t>Przebudowa drogi powiatowej nr 1101N Nowakowo-Kępa Rybacka-Bielnik Drugi od km 4+331 do km 9+623</t>
  </si>
  <si>
    <t>Przebudowa drogi powiatowej nr 1145N Milejewo-Nowe Monestarzysko 552-Młynary od km 4+986 do km 11+418 o długości 6,432 km</t>
  </si>
  <si>
    <t>9.</t>
  </si>
  <si>
    <t>Adaptacja budynku gospodarczego na pomieszczenia dydaktyczne do przedmiotów artystycznych w Liceum Plastycznym</t>
  </si>
  <si>
    <t>Zespół Szkół w Gronowie Górnym</t>
  </si>
  <si>
    <t>* Wybrać odpowiednie oznaczenie źródła finansowania: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</si>
  <si>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</si>
  <si>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</si>
  <si>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</si>
  <si>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Załącznik nr 7</t>
  </si>
  <si>
    <t>do uchwały Nr .............</t>
  </si>
  <si>
    <t>z dnia ..................... 2009 r.</t>
  </si>
  <si>
    <t>Dochody i wydatki związane z realizacją zadań</t>
  </si>
  <si>
    <t>realizowanych na podstawie porozumień (umów) między</t>
  </si>
  <si>
    <t>jednostkami samorządu terytorialnego  w 2009 r.</t>
  </si>
  <si>
    <t xml:space="preserve">  w złotych</t>
  </si>
  <si>
    <t>Klasyfikacja</t>
  </si>
  <si>
    <t>N a z w a</t>
  </si>
  <si>
    <t>Dotacje</t>
  </si>
  <si>
    <t>Wydatki</t>
  </si>
  <si>
    <t>Dz.</t>
  </si>
  <si>
    <t>§</t>
  </si>
  <si>
    <t>Transport i łączność</t>
  </si>
  <si>
    <t>Drogi publiczne powiatowe</t>
  </si>
  <si>
    <t>Dotacje celowe przekazane gminie na zadania bieżące real.</t>
  </si>
  <si>
    <t>na podst. porozumień między jednostkami samorządu ter.</t>
  </si>
  <si>
    <t>Turystyka</t>
  </si>
  <si>
    <t>Zadania w zakresie upowszechniania turystyki</t>
  </si>
  <si>
    <t>Dotacje celowe przekazane do samorządu województwa na</t>
  </si>
  <si>
    <t>zadania bieżące real. na pods. poroz. (umów) między j.s.t.</t>
  </si>
  <si>
    <t>6639</t>
  </si>
  <si>
    <t xml:space="preserve">Dotacje celowe przekazane do samorządu województwa na </t>
  </si>
  <si>
    <t>inwestycje i zakupy inwestycyjne realizowane na podstawie</t>
  </si>
  <si>
    <t>umów/porozumień między j.s.t.</t>
  </si>
  <si>
    <t>Administracja publiczna</t>
  </si>
  <si>
    <t>Starostwa powiatowe</t>
  </si>
  <si>
    <t>Pomoc społeczna</t>
  </si>
  <si>
    <t>Placówki opiekuńczo-wychowawcze</t>
  </si>
  <si>
    <t xml:space="preserve">Dotacje celowe otrzymane z gminy na zadania bieżące </t>
  </si>
  <si>
    <t>realizowane na podstawie porozumień między j.s.t.</t>
  </si>
  <si>
    <t>Wynagrodzenia osobowe pracowników</t>
  </si>
  <si>
    <t>Składki na ubepieczenie społeczne</t>
  </si>
  <si>
    <t>Składki na Fundusz Pracy</t>
  </si>
  <si>
    <t>Zakup materiałów i wyposażenia</t>
  </si>
  <si>
    <t>Zakup pomocy naukowych dydaktycznych i książek</t>
  </si>
  <si>
    <t>Zakup energii</t>
  </si>
  <si>
    <t>Zakup usług zdrowotnych</t>
  </si>
  <si>
    <t>Zakup usług pozostałych</t>
  </si>
  <si>
    <t>Zakup usług dostępu do sieci Internet</t>
  </si>
  <si>
    <t>Opłaty z tytułu zakupu usług telekom. tel. stacjonarnej</t>
  </si>
  <si>
    <t>Zakup materiałów papier. do sprz. druk. i urządzeń ksero.</t>
  </si>
  <si>
    <t>Zakup akcesoriów komputerowych, w tym programów i licencji</t>
  </si>
  <si>
    <t>Rodziny zastępcze</t>
  </si>
  <si>
    <t>Świadczenia społeczne</t>
  </si>
  <si>
    <t>Pozostałe zadania w zakresie polityki społecznej</t>
  </si>
  <si>
    <t>Powiatowe urzędy pracy</t>
  </si>
  <si>
    <t>Pozostała działalność</t>
  </si>
  <si>
    <t>2008</t>
  </si>
  <si>
    <t>Dotacje rozwojowe oraz środki na finansowanie Wspólnej Polityki</t>
  </si>
  <si>
    <t>Rolnej</t>
  </si>
  <si>
    <t>2009</t>
  </si>
  <si>
    <t>Składki na ubezpieczenia społeczne</t>
  </si>
  <si>
    <t>Wynagrodzenia bezosobowe</t>
  </si>
  <si>
    <t>Zakup środków żywności</t>
  </si>
  <si>
    <t>Zakup pomocy naukowych, dydaktycznych i książek</t>
  </si>
  <si>
    <t>Różne opłaty i składki</t>
  </si>
  <si>
    <t>Zakup materiałów papier. do sprzętu drukar. i urządzeń ksero.</t>
  </si>
  <si>
    <t>Edukacyjna opieka wychowawcza</t>
  </si>
  <si>
    <t>Poradnie psychol.-pedagog.oraz in.porad.spec.</t>
  </si>
  <si>
    <t>Kultura i ochrona dziedzictwa narodowego</t>
  </si>
  <si>
    <t>Biblioteki</t>
  </si>
  <si>
    <t>Dochody i wydatki ogółem, z tego:</t>
  </si>
  <si>
    <t>a) Wydatki bieżące, w tym:</t>
  </si>
  <si>
    <t>- wynagrodzenia i pochodne od wynagrodzeń</t>
  </si>
  <si>
    <t xml:space="preserve"> - dotacje</t>
  </si>
  <si>
    <t>b) Wydatki majątkowe § 6....</t>
  </si>
  <si>
    <t xml:space="preserve">W dz. 853 - Pozostałe zadania w zakresie opieki zdrowotnej, rozdz. 85395 - Pozostała dzialalność wydatki są większe </t>
  </si>
  <si>
    <t>od dochodów o kwotę 53.087 zł, co stanowi udział Powiatu w realizacji projektów.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</si>
</sst>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 CE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1"/>
      <name val="Arial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i/>
      <u/>
      <sz val="10"/>
      <name val="Arial CE"/>
      <charset val="238"/>
    </font>
    <font>
      <sz val="8"/>
      <name val="Arial"/>
      <charset val="238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  <charset val="238"/>
    </font>
    <font>
      <sz val="6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i/>
      <sz val="8"/>
      <name val="Arial"/>
      <family val="2"/>
      <charset val="238"/>
    </font>
    <font>
      <b/>
      <sz val="10.5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Continuous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horizontal="centerContinuous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5" fillId="0" borderId="20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2" fillId="0" borderId="9" xfId="0" applyFont="1" applyBorder="1"/>
    <xf numFmtId="3" fontId="2" fillId="0" borderId="9" xfId="0" applyNumberFormat="1" applyFont="1" applyFill="1" applyBorder="1"/>
    <xf numFmtId="3" fontId="2" fillId="0" borderId="9" xfId="0" applyNumberFormat="1" applyFont="1" applyBorder="1"/>
    <xf numFmtId="3" fontId="2" fillId="0" borderId="13" xfId="0" applyNumberFormat="1" applyFont="1" applyBorder="1"/>
    <xf numFmtId="3" fontId="2" fillId="0" borderId="0" xfId="0" applyNumberFormat="1" applyFont="1" applyBorder="1"/>
    <xf numFmtId="3" fontId="2" fillId="0" borderId="6" xfId="0" applyNumberFormat="1" applyFont="1" applyBorder="1"/>
    <xf numFmtId="3" fontId="2" fillId="0" borderId="24" xfId="0" applyNumberFormat="1" applyFont="1" applyBorder="1"/>
    <xf numFmtId="0" fontId="6" fillId="0" borderId="25" xfId="0" applyFont="1" applyBorder="1" applyAlignment="1">
      <alignment horizontal="centerContinuous"/>
    </xf>
    <xf numFmtId="0" fontId="2" fillId="0" borderId="26" xfId="0" applyFont="1" applyBorder="1"/>
    <xf numFmtId="3" fontId="2" fillId="0" borderId="26" xfId="0" applyNumberFormat="1" applyFont="1" applyFill="1" applyBorder="1"/>
    <xf numFmtId="3" fontId="2" fillId="0" borderId="26" xfId="0" applyNumberFormat="1" applyFont="1" applyBorder="1"/>
    <xf numFmtId="3" fontId="2" fillId="0" borderId="27" xfId="0" applyNumberFormat="1" applyFont="1" applyBorder="1"/>
    <xf numFmtId="0" fontId="6" fillId="0" borderId="8" xfId="0" applyFont="1" applyBorder="1" applyAlignment="1">
      <alignment horizontal="centerContinuous"/>
    </xf>
    <xf numFmtId="3" fontId="2" fillId="0" borderId="27" xfId="0" applyNumberFormat="1" applyFont="1" applyFill="1" applyBorder="1"/>
    <xf numFmtId="3" fontId="2" fillId="0" borderId="13" xfId="0" applyNumberFormat="1" applyFont="1" applyFill="1" applyBorder="1"/>
    <xf numFmtId="3" fontId="2" fillId="0" borderId="0" xfId="0" applyNumberFormat="1" applyFont="1" applyFill="1" applyBorder="1"/>
    <xf numFmtId="3" fontId="2" fillId="0" borderId="24" xfId="0" applyNumberFormat="1" applyFont="1" applyFill="1" applyBorder="1"/>
    <xf numFmtId="3" fontId="2" fillId="0" borderId="28" xfId="0" applyNumberFormat="1" applyFont="1" applyFill="1" applyBorder="1"/>
    <xf numFmtId="3" fontId="2" fillId="0" borderId="29" xfId="0" applyNumberFormat="1" applyFont="1" applyFill="1" applyBorder="1"/>
    <xf numFmtId="3" fontId="2" fillId="0" borderId="26" xfId="0" applyNumberFormat="1" applyFont="1" applyFill="1" applyBorder="1" applyAlignment="1">
      <alignment horizontal="right"/>
    </xf>
    <xf numFmtId="0" fontId="2" fillId="0" borderId="30" xfId="0" applyFont="1" applyBorder="1"/>
    <xf numFmtId="3" fontId="2" fillId="0" borderId="30" xfId="0" applyNumberFormat="1" applyFont="1" applyFill="1" applyBorder="1"/>
    <xf numFmtId="3" fontId="2" fillId="0" borderId="30" xfId="0" applyNumberFormat="1" applyFont="1" applyBorder="1"/>
    <xf numFmtId="3" fontId="2" fillId="0" borderId="31" xfId="0" applyNumberFormat="1" applyFont="1" applyBorder="1"/>
    <xf numFmtId="3" fontId="2" fillId="0" borderId="32" xfId="0" applyNumberFormat="1" applyFont="1" applyFill="1" applyBorder="1"/>
    <xf numFmtId="3" fontId="2" fillId="0" borderId="31" xfId="0" applyNumberFormat="1" applyFont="1" applyFill="1" applyBorder="1"/>
    <xf numFmtId="3" fontId="2" fillId="0" borderId="33" xfId="0" applyNumberFormat="1" applyFont="1" applyFill="1" applyBorder="1"/>
    <xf numFmtId="3" fontId="2" fillId="0" borderId="30" xfId="0" applyNumberFormat="1" applyFont="1" applyFill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3" fontId="2" fillId="0" borderId="31" xfId="0" applyNumberFormat="1" applyFont="1" applyBorder="1" applyAlignment="1">
      <alignment horizontal="right"/>
    </xf>
    <xf numFmtId="3" fontId="2" fillId="0" borderId="32" xfId="0" applyNumberFormat="1" applyFont="1" applyFill="1" applyBorder="1" applyAlignment="1">
      <alignment horizontal="right"/>
    </xf>
    <xf numFmtId="3" fontId="2" fillId="0" borderId="31" xfId="0" applyNumberFormat="1" applyFont="1" applyFill="1" applyBorder="1" applyAlignment="1">
      <alignment horizontal="right"/>
    </xf>
    <xf numFmtId="3" fontId="2" fillId="0" borderId="33" xfId="0" applyNumberFormat="1" applyFont="1" applyFill="1" applyBorder="1" applyAlignment="1">
      <alignment horizontal="right"/>
    </xf>
    <xf numFmtId="0" fontId="6" fillId="0" borderId="34" xfId="0" applyFont="1" applyBorder="1" applyAlignment="1">
      <alignment horizontal="centerContinuous"/>
    </xf>
    <xf numFmtId="0" fontId="2" fillId="0" borderId="35" xfId="0" applyFont="1" applyBorder="1"/>
    <xf numFmtId="3" fontId="2" fillId="0" borderId="35" xfId="0" applyNumberFormat="1" applyFont="1" applyFill="1" applyBorder="1"/>
    <xf numFmtId="3" fontId="2" fillId="0" borderId="35" xfId="0" applyNumberFormat="1" applyFont="1" applyFill="1" applyBorder="1" applyAlignment="1">
      <alignment horizontal="right"/>
    </xf>
    <xf numFmtId="3" fontId="2" fillId="0" borderId="35" xfId="0" applyNumberFormat="1" applyFont="1" applyBorder="1" applyAlignment="1">
      <alignment horizontal="right"/>
    </xf>
    <xf numFmtId="0" fontId="6" fillId="0" borderId="20" xfId="0" applyFont="1" applyBorder="1" applyAlignment="1">
      <alignment horizontal="centerContinuous"/>
    </xf>
    <xf numFmtId="0" fontId="2" fillId="0" borderId="22" xfId="0" applyFont="1" applyBorder="1"/>
    <xf numFmtId="164" fontId="2" fillId="0" borderId="22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1" fillId="0" borderId="0" xfId="0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4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top"/>
    </xf>
    <xf numFmtId="0" fontId="10" fillId="0" borderId="44" xfId="0" applyFont="1" applyBorder="1" applyAlignment="1">
      <alignment vertical="center"/>
    </xf>
    <xf numFmtId="3" fontId="4" fillId="0" borderId="44" xfId="0" applyNumberFormat="1" applyFont="1" applyBorder="1" applyAlignment="1">
      <alignment vertical="center"/>
    </xf>
    <xf numFmtId="0" fontId="4" fillId="0" borderId="45" xfId="0" applyFont="1" applyBorder="1" applyAlignment="1">
      <alignment horizontal="center" vertical="top"/>
    </xf>
    <xf numFmtId="0" fontId="0" fillId="0" borderId="45" xfId="0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0" fillId="0" borderId="45" xfId="0" applyNumberFormat="1" applyFill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0" fontId="0" fillId="0" borderId="45" xfId="0" applyBorder="1" applyAlignment="1">
      <alignment vertical="center" wrapText="1"/>
    </xf>
    <xf numFmtId="164" fontId="4" fillId="0" borderId="45" xfId="0" applyNumberFormat="1" applyFont="1" applyBorder="1" applyAlignment="1">
      <alignment vertical="center"/>
    </xf>
    <xf numFmtId="0" fontId="11" fillId="0" borderId="45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top"/>
    </xf>
    <xf numFmtId="0" fontId="11" fillId="0" borderId="41" xfId="0" applyFont="1" applyBorder="1" applyAlignment="1">
      <alignment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0" borderId="0" xfId="1" applyFont="1"/>
    <xf numFmtId="0" fontId="14" fillId="0" borderId="0" xfId="1" applyFont="1"/>
    <xf numFmtId="0" fontId="15" fillId="0" borderId="0" xfId="1" applyFont="1" applyAlignment="1">
      <alignment horizontal="center"/>
    </xf>
    <xf numFmtId="0" fontId="16" fillId="2" borderId="1" xfId="1" applyFont="1" applyFill="1" applyBorder="1" applyAlignment="1">
      <alignment horizontal="center" vertical="center"/>
    </xf>
    <xf numFmtId="0" fontId="16" fillId="2" borderId="47" xfId="1" applyFont="1" applyFill="1" applyBorder="1" applyAlignment="1">
      <alignment horizontal="center" vertical="center"/>
    </xf>
    <xf numFmtId="0" fontId="16" fillId="2" borderId="47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/>
    </xf>
    <xf numFmtId="0" fontId="16" fillId="2" borderId="48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left" vertical="center"/>
    </xf>
    <xf numFmtId="0" fontId="16" fillId="0" borderId="52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3" fontId="16" fillId="0" borderId="53" xfId="1" applyNumberFormat="1" applyFont="1" applyBorder="1" applyAlignment="1">
      <alignment horizontal="right" vertical="center"/>
    </xf>
    <xf numFmtId="0" fontId="18" fillId="0" borderId="0" xfId="1" applyFont="1"/>
    <xf numFmtId="0" fontId="18" fillId="0" borderId="1" xfId="1" applyFont="1" applyBorder="1" applyAlignment="1">
      <alignment horizontal="center" vertical="center"/>
    </xf>
    <xf numFmtId="0" fontId="13" fillId="0" borderId="54" xfId="1" applyFont="1" applyFill="1" applyBorder="1"/>
    <xf numFmtId="0" fontId="18" fillId="0" borderId="2" xfId="1" applyFont="1" applyFill="1" applyBorder="1" applyAlignment="1">
      <alignment horizontal="left" vertical="center"/>
    </xf>
    <xf numFmtId="0" fontId="18" fillId="0" borderId="55" xfId="1" applyFont="1" applyFill="1" applyBorder="1" applyAlignment="1">
      <alignment horizontal="left"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3" fillId="0" borderId="57" xfId="1" applyFont="1" applyFill="1" applyBorder="1"/>
    <xf numFmtId="0" fontId="18" fillId="0" borderId="9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14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3" fillId="0" borderId="58" xfId="1" applyFont="1" applyFill="1" applyBorder="1"/>
    <xf numFmtId="0" fontId="13" fillId="0" borderId="27" xfId="1" applyFont="1" applyFill="1" applyBorder="1"/>
    <xf numFmtId="0" fontId="18" fillId="0" borderId="26" xfId="1" applyFont="1" applyFill="1" applyBorder="1" applyAlignment="1">
      <alignment horizontal="center"/>
    </xf>
    <xf numFmtId="0" fontId="13" fillId="0" borderId="59" xfId="1" applyFont="1" applyFill="1" applyBorder="1" applyAlignment="1">
      <alignment horizontal="center"/>
    </xf>
    <xf numFmtId="3" fontId="13" fillId="0" borderId="27" xfId="1" applyNumberFormat="1" applyFont="1" applyFill="1" applyBorder="1"/>
    <xf numFmtId="3" fontId="13" fillId="0" borderId="29" xfId="1" applyNumberFormat="1" applyFont="1" applyFill="1" applyBorder="1"/>
    <xf numFmtId="0" fontId="18" fillId="0" borderId="54" xfId="1" applyFont="1" applyFill="1" applyBorder="1"/>
    <xf numFmtId="0" fontId="13" fillId="0" borderId="35" xfId="1" applyFont="1" applyFill="1" applyBorder="1" applyAlignment="1">
      <alignment horizontal="left" vertical="center"/>
    </xf>
    <xf numFmtId="0" fontId="13" fillId="0" borderId="60" xfId="1" applyFont="1" applyFill="1" applyBorder="1" applyAlignment="1">
      <alignment horizontal="left" vertical="center"/>
    </xf>
    <xf numFmtId="3" fontId="13" fillId="0" borderId="54" xfId="1" applyNumberFormat="1" applyFont="1" applyFill="1" applyBorder="1"/>
    <xf numFmtId="3" fontId="13" fillId="0" borderId="54" xfId="1" applyNumberFormat="1" applyFont="1" applyFill="1" applyBorder="1" applyAlignment="1"/>
    <xf numFmtId="3" fontId="13" fillId="0" borderId="61" xfId="1" applyNumberFormat="1" applyFont="1" applyFill="1" applyBorder="1" applyAlignment="1"/>
    <xf numFmtId="0" fontId="18" fillId="0" borderId="57" xfId="1" applyFont="1" applyFill="1" applyBorder="1"/>
    <xf numFmtId="0" fontId="13" fillId="0" borderId="9" xfId="1" applyFont="1" applyFill="1" applyBorder="1" applyAlignment="1">
      <alignment horizontal="left" vertical="center"/>
    </xf>
    <xf numFmtId="0" fontId="13" fillId="0" borderId="62" xfId="1" applyFont="1" applyFill="1" applyBorder="1" applyAlignment="1">
      <alignment horizontal="left" vertical="center"/>
    </xf>
    <xf numFmtId="3" fontId="13" fillId="0" borderId="57" xfId="1" applyNumberFormat="1" applyFont="1" applyFill="1" applyBorder="1"/>
    <xf numFmtId="3" fontId="13" fillId="0" borderId="57" xfId="1" applyNumberFormat="1" applyFont="1" applyFill="1" applyBorder="1" applyAlignment="1"/>
    <xf numFmtId="3" fontId="13" fillId="0" borderId="63" xfId="1" applyNumberFormat="1" applyFont="1" applyFill="1" applyBorder="1" applyAlignment="1"/>
    <xf numFmtId="0" fontId="18" fillId="0" borderId="64" xfId="1" applyFont="1" applyFill="1" applyBorder="1"/>
    <xf numFmtId="0" fontId="17" fillId="0" borderId="8" xfId="1" applyFont="1" applyBorder="1" applyAlignment="1">
      <alignment horizontal="center" vertical="center"/>
    </xf>
    <xf numFmtId="0" fontId="18" fillId="0" borderId="32" xfId="1" applyFont="1" applyFill="1" applyBorder="1" applyAlignment="1">
      <alignment horizontal="left" vertical="center"/>
    </xf>
    <xf numFmtId="0" fontId="18" fillId="0" borderId="59" xfId="1" applyFont="1" applyFill="1" applyBorder="1" applyAlignment="1">
      <alignment horizontal="center"/>
    </xf>
    <xf numFmtId="0" fontId="18" fillId="0" borderId="30" xfId="1" applyFont="1" applyFill="1" applyBorder="1" applyAlignment="1">
      <alignment vertical="center"/>
    </xf>
    <xf numFmtId="0" fontId="18" fillId="0" borderId="32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58" xfId="1" applyFont="1" applyFill="1" applyBorder="1"/>
    <xf numFmtId="0" fontId="18" fillId="0" borderId="9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15" xfId="1" applyFont="1" applyBorder="1" applyAlignment="1">
      <alignment horizontal="center" vertical="center"/>
    </xf>
    <xf numFmtId="0" fontId="13" fillId="0" borderId="64" xfId="1" applyFont="1" applyFill="1" applyBorder="1"/>
    <xf numFmtId="0" fontId="13" fillId="0" borderId="16" xfId="1" applyFont="1" applyFill="1" applyBorder="1" applyAlignment="1">
      <alignment horizontal="left" vertical="center"/>
    </xf>
    <xf numFmtId="0" fontId="13" fillId="0" borderId="65" xfId="1" applyFont="1" applyFill="1" applyBorder="1" applyAlignment="1">
      <alignment horizontal="left" vertical="center"/>
    </xf>
    <xf numFmtId="3" fontId="13" fillId="0" borderId="64" xfId="1" applyNumberFormat="1" applyFont="1" applyFill="1" applyBorder="1"/>
    <xf numFmtId="3" fontId="13" fillId="0" borderId="64" xfId="1" applyNumberFormat="1" applyFont="1" applyFill="1" applyBorder="1" applyAlignment="1"/>
    <xf numFmtId="3" fontId="13" fillId="0" borderId="66" xfId="1" applyNumberFormat="1" applyFont="1" applyFill="1" applyBorder="1" applyAlignment="1"/>
    <xf numFmtId="0" fontId="13" fillId="0" borderId="67" xfId="1" applyFont="1" applyFill="1" applyBorder="1"/>
    <xf numFmtId="0" fontId="18" fillId="0" borderId="68" xfId="1" applyFont="1" applyBorder="1" applyAlignment="1">
      <alignment horizontal="center" vertical="center"/>
    </xf>
    <xf numFmtId="0" fontId="13" fillId="0" borderId="9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14" xfId="1" applyFont="1" applyFill="1" applyBorder="1" applyAlignment="1">
      <alignment horizontal="left" vertical="center"/>
    </xf>
    <xf numFmtId="0" fontId="13" fillId="0" borderId="69" xfId="1" applyFont="1" applyBorder="1" applyAlignment="1">
      <alignment horizontal="center" vertical="center"/>
    </xf>
    <xf numFmtId="0" fontId="13" fillId="0" borderId="28" xfId="1" applyFont="1" applyFill="1" applyBorder="1" applyAlignment="1">
      <alignment horizontal="center"/>
    </xf>
    <xf numFmtId="0" fontId="18" fillId="0" borderId="70" xfId="1" applyFont="1" applyFill="1" applyBorder="1"/>
    <xf numFmtId="3" fontId="13" fillId="0" borderId="70" xfId="1" applyNumberFormat="1" applyFont="1" applyFill="1" applyBorder="1"/>
    <xf numFmtId="3" fontId="13" fillId="0" borderId="70" xfId="1" applyNumberFormat="1" applyFont="1" applyFill="1" applyBorder="1" applyAlignment="1"/>
    <xf numFmtId="3" fontId="13" fillId="0" borderId="71" xfId="1" applyNumberFormat="1" applyFont="1" applyFill="1" applyBorder="1" applyAlignment="1"/>
    <xf numFmtId="0" fontId="13" fillId="0" borderId="72" xfId="1" applyFont="1" applyBorder="1" applyAlignment="1">
      <alignment horizontal="center" vertical="center"/>
    </xf>
    <xf numFmtId="0" fontId="18" fillId="0" borderId="73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/>
    </xf>
    <xf numFmtId="0" fontId="19" fillId="0" borderId="20" xfId="1" applyFont="1" applyFill="1" applyBorder="1"/>
    <xf numFmtId="0" fontId="19" fillId="0" borderId="22" xfId="1" applyFont="1" applyFill="1" applyBorder="1" applyAlignment="1">
      <alignment horizontal="center"/>
    </xf>
    <xf numFmtId="3" fontId="19" fillId="0" borderId="22" xfId="1" applyNumberFormat="1" applyFont="1" applyFill="1" applyBorder="1"/>
    <xf numFmtId="0" fontId="13" fillId="0" borderId="2" xfId="1" applyFont="1" applyFill="1" applyBorder="1" applyAlignment="1">
      <alignment horizontal="left" vertical="center"/>
    </xf>
    <xf numFmtId="0" fontId="13" fillId="0" borderId="55" xfId="1" applyFont="1" applyFill="1" applyBorder="1" applyAlignment="1">
      <alignment horizontal="left" vertical="center"/>
    </xf>
    <xf numFmtId="0" fontId="13" fillId="0" borderId="56" xfId="1" applyFont="1" applyFill="1" applyBorder="1" applyAlignment="1">
      <alignment horizontal="left" vertical="center"/>
    </xf>
    <xf numFmtId="0" fontId="16" fillId="0" borderId="0" xfId="1" applyFont="1"/>
    <xf numFmtId="0" fontId="18" fillId="0" borderId="35" xfId="1" applyFont="1" applyFill="1" applyBorder="1" applyAlignment="1">
      <alignment horizontal="left" vertical="center"/>
    </xf>
    <xf numFmtId="0" fontId="13" fillId="0" borderId="74" xfId="1" applyFont="1" applyBorder="1" applyAlignment="1">
      <alignment horizontal="center" vertical="center"/>
    </xf>
    <xf numFmtId="3" fontId="13" fillId="0" borderId="58" xfId="1" applyNumberFormat="1" applyFont="1" applyFill="1" applyBorder="1"/>
    <xf numFmtId="3" fontId="13" fillId="0" borderId="58" xfId="1" applyNumberFormat="1" applyFont="1" applyFill="1" applyBorder="1" applyAlignment="1"/>
    <xf numFmtId="3" fontId="13" fillId="0" borderId="75" xfId="1" applyNumberFormat="1" applyFont="1" applyFill="1" applyBorder="1" applyAlignment="1"/>
    <xf numFmtId="0" fontId="16" fillId="0" borderId="39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76" xfId="1" applyFont="1" applyBorder="1" applyAlignment="1">
      <alignment horizontal="center"/>
    </xf>
    <xf numFmtId="3" fontId="16" fillId="0" borderId="22" xfId="1" applyNumberFormat="1" applyFont="1" applyBorder="1"/>
    <xf numFmtId="0" fontId="20" fillId="0" borderId="0" xfId="1" applyFont="1" applyAlignment="1">
      <alignment horizontal="left"/>
    </xf>
    <xf numFmtId="0" fontId="20" fillId="0" borderId="0" xfId="1" applyFont="1"/>
    <xf numFmtId="0" fontId="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top" wrapText="1"/>
    </xf>
    <xf numFmtId="3" fontId="0" fillId="0" borderId="27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2" fontId="0" fillId="0" borderId="31" xfId="0" applyNumberForma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2" fontId="6" fillId="0" borderId="62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vertical="center"/>
    </xf>
    <xf numFmtId="3" fontId="6" fillId="0" borderId="27" xfId="0" applyNumberFormat="1" applyFon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21" fillId="0" borderId="78" xfId="0" applyFont="1" applyBorder="1" applyAlignment="1">
      <alignment horizontal="left" vertical="center"/>
    </xf>
    <xf numFmtId="0" fontId="21" fillId="0" borderId="79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3" fontId="21" fillId="0" borderId="53" xfId="0" applyNumberFormat="1" applyFont="1" applyBorder="1" applyAlignment="1">
      <alignment vertical="center"/>
    </xf>
    <xf numFmtId="0" fontId="22" fillId="0" borderId="8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Fill="1" applyAlignment="1">
      <alignment horizontal="center"/>
    </xf>
    <xf numFmtId="0" fontId="2" fillId="2" borderId="81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5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left" vertical="center"/>
    </xf>
    <xf numFmtId="3" fontId="25" fillId="0" borderId="2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4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Fill="1" applyBorder="1"/>
    <xf numFmtId="0" fontId="2" fillId="0" borderId="13" xfId="0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6" fillId="0" borderId="17" xfId="0" applyFont="1" applyFill="1" applyBorder="1"/>
    <xf numFmtId="0" fontId="26" fillId="0" borderId="65" xfId="0" applyFont="1" applyFill="1" applyBorder="1" applyAlignment="1">
      <alignment horizontal="right" vertical="center"/>
    </xf>
    <xf numFmtId="3" fontId="26" fillId="0" borderId="19" xfId="0" applyNumberFormat="1" applyFont="1" applyFill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31" xfId="0" applyFont="1" applyFill="1" applyBorder="1"/>
    <xf numFmtId="0" fontId="2" fillId="0" borderId="84" xfId="0" applyFont="1" applyFill="1" applyBorder="1" applyAlignment="1">
      <alignment horizontal="right" vertical="center"/>
    </xf>
    <xf numFmtId="3" fontId="2" fillId="0" borderId="85" xfId="0" applyNumberFormat="1" applyFont="1" applyFill="1" applyBorder="1" applyAlignment="1">
      <alignment horizontal="right" vertical="center"/>
    </xf>
    <xf numFmtId="0" fontId="2" fillId="0" borderId="62" xfId="0" applyFont="1" applyFill="1" applyBorder="1"/>
    <xf numFmtId="0" fontId="2" fillId="0" borderId="62" xfId="0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/>
    </xf>
    <xf numFmtId="49" fontId="2" fillId="0" borderId="13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 vertical="center"/>
    </xf>
    <xf numFmtId="49" fontId="2" fillId="0" borderId="62" xfId="0" applyNumberFormat="1" applyFont="1" applyFill="1" applyBorder="1" applyAlignment="1">
      <alignment horizontal="center"/>
    </xf>
    <xf numFmtId="49" fontId="26" fillId="0" borderId="65" xfId="0" applyNumberFormat="1" applyFont="1" applyFill="1" applyBorder="1" applyAlignment="1">
      <alignment horizontal="center"/>
    </xf>
    <xf numFmtId="0" fontId="26" fillId="0" borderId="6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right" vertical="center"/>
    </xf>
    <xf numFmtId="0" fontId="25" fillId="0" borderId="20" xfId="0" applyFont="1" applyBorder="1" applyAlignment="1">
      <alignment horizontal="center"/>
    </xf>
    <xf numFmtId="0" fontId="25" fillId="0" borderId="76" xfId="0" applyFont="1" applyBorder="1" applyAlignment="1">
      <alignment horizontal="center"/>
    </xf>
    <xf numFmtId="0" fontId="25" fillId="0" borderId="76" xfId="0" applyFont="1" applyBorder="1"/>
    <xf numFmtId="0" fontId="25" fillId="0" borderId="22" xfId="0" applyFont="1" applyFill="1" applyBorder="1"/>
    <xf numFmtId="3" fontId="25" fillId="0" borderId="76" xfId="0" applyNumberFormat="1" applyFont="1" applyFill="1" applyBorder="1"/>
    <xf numFmtId="3" fontId="25" fillId="0" borderId="40" xfId="0" applyNumberFormat="1" applyFont="1" applyFill="1" applyBorder="1"/>
    <xf numFmtId="3" fontId="1" fillId="0" borderId="0" xfId="0" applyNumberFormat="1" applyFont="1"/>
    <xf numFmtId="0" fontId="25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25" fillId="0" borderId="13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3" fontId="25" fillId="0" borderId="14" xfId="0" applyNumberFormat="1" applyFont="1" applyFill="1" applyBorder="1"/>
    <xf numFmtId="3" fontId="2" fillId="0" borderId="14" xfId="0" applyNumberFormat="1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0" xfId="0" applyFont="1" applyFill="1" applyBorder="1"/>
    <xf numFmtId="0" fontId="25" fillId="0" borderId="62" xfId="0" applyFont="1" applyBorder="1"/>
    <xf numFmtId="0" fontId="25" fillId="0" borderId="62" xfId="0" applyFont="1" applyFill="1" applyBorder="1"/>
    <xf numFmtId="3" fontId="25" fillId="0" borderId="13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84" xfId="0" applyFont="1" applyBorder="1"/>
    <xf numFmtId="0" fontId="2" fillId="0" borderId="84" xfId="0" applyFont="1" applyFill="1" applyBorder="1"/>
    <xf numFmtId="3" fontId="2" fillId="0" borderId="85" xfId="0" applyNumberFormat="1" applyFont="1" applyFill="1" applyBorder="1"/>
    <xf numFmtId="0" fontId="2" fillId="0" borderId="8" xfId="0" applyFont="1" applyBorder="1"/>
    <xf numFmtId="0" fontId="2" fillId="0" borderId="13" xfId="0" applyFont="1" applyBorder="1"/>
    <xf numFmtId="0" fontId="25" fillId="0" borderId="20" xfId="0" applyFont="1" applyBorder="1"/>
    <xf numFmtId="0" fontId="25" fillId="0" borderId="22" xfId="0" applyFont="1" applyBorder="1"/>
    <xf numFmtId="0" fontId="4" fillId="0" borderId="37" xfId="0" applyFont="1" applyFill="1" applyBorder="1"/>
    <xf numFmtId="3" fontId="25" fillId="0" borderId="22" xfId="0" applyNumberFormat="1" applyFont="1" applyFill="1" applyBorder="1"/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Fill="1" applyBorder="1"/>
    <xf numFmtId="0" fontId="2" fillId="0" borderId="0" xfId="0" applyFont="1" applyFill="1" applyBorder="1"/>
    <xf numFmtId="0" fontId="27" fillId="0" borderId="31" xfId="0" applyFont="1" applyFill="1" applyBorder="1" applyAlignment="1">
      <alignment horizontal="center"/>
    </xf>
    <xf numFmtId="49" fontId="27" fillId="0" borderId="84" xfId="0" applyNumberFormat="1" applyFont="1" applyFill="1" applyBorder="1" applyAlignment="1">
      <alignment horizontal="center"/>
    </xf>
    <xf numFmtId="0" fontId="27" fillId="0" borderId="84" xfId="0" applyFont="1" applyFill="1" applyBorder="1"/>
    <xf numFmtId="0" fontId="2" fillId="0" borderId="62" xfId="0" applyFont="1" applyFill="1" applyBorder="1" applyAlignment="1">
      <alignment horizontal="center"/>
    </xf>
    <xf numFmtId="0" fontId="27" fillId="0" borderId="62" xfId="0" applyFont="1" applyFill="1" applyBorder="1"/>
    <xf numFmtId="0" fontId="6" fillId="0" borderId="32" xfId="0" applyFont="1" applyFill="1" applyBorder="1"/>
    <xf numFmtId="0" fontId="4" fillId="0" borderId="22" xfId="0" applyFont="1" applyFill="1" applyBorder="1"/>
    <xf numFmtId="0" fontId="6" fillId="0" borderId="30" xfId="0" applyFont="1" applyFill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65" xfId="0" applyFont="1" applyFill="1" applyBorder="1"/>
    <xf numFmtId="3" fontId="2" fillId="0" borderId="17" xfId="0" applyNumberFormat="1" applyFont="1" applyBorder="1"/>
    <xf numFmtId="3" fontId="2" fillId="0" borderId="19" xfId="0" applyNumberFormat="1" applyFont="1" applyFill="1" applyBorder="1"/>
    <xf numFmtId="0" fontId="4" fillId="2" borderId="15" xfId="0" applyFont="1" applyFill="1" applyBorder="1"/>
    <xf numFmtId="3" fontId="4" fillId="2" borderId="17" xfId="0" applyNumberFormat="1" applyFont="1" applyFill="1" applyBorder="1"/>
    <xf numFmtId="3" fontId="4" fillId="2" borderId="83" xfId="0" applyNumberFormat="1" applyFont="1" applyFill="1" applyBorder="1"/>
    <xf numFmtId="0" fontId="6" fillId="2" borderId="77" xfId="0" applyFont="1" applyFill="1" applyBorder="1"/>
    <xf numFmtId="0" fontId="6" fillId="2" borderId="6" xfId="0" applyFont="1" applyFill="1" applyBorder="1"/>
    <xf numFmtId="3" fontId="6" fillId="2" borderId="48" xfId="0" applyNumberFormat="1" applyFont="1" applyFill="1" applyBorder="1"/>
    <xf numFmtId="49" fontId="6" fillId="2" borderId="8" xfId="0" applyNumberFormat="1" applyFont="1" applyFill="1" applyBorder="1"/>
    <xf numFmtId="0" fontId="6" fillId="2" borderId="13" xfId="0" applyFont="1" applyFill="1" applyBorder="1"/>
    <xf numFmtId="3" fontId="6" fillId="2" borderId="24" xfId="0" applyNumberFormat="1" applyFont="1" applyFill="1" applyBorder="1"/>
    <xf numFmtId="49" fontId="6" fillId="2" borderId="49" xfId="0" applyNumberFormat="1" applyFont="1" applyFill="1" applyBorder="1"/>
    <xf numFmtId="0" fontId="6" fillId="2" borderId="31" xfId="0" applyFont="1" applyFill="1" applyBorder="1"/>
    <xf numFmtId="3" fontId="6" fillId="2" borderId="33" xfId="0" applyNumberFormat="1" applyFont="1" applyFill="1" applyBorder="1"/>
    <xf numFmtId="49" fontId="6" fillId="2" borderId="15" xfId="0" applyNumberFormat="1" applyFont="1" applyFill="1" applyBorder="1"/>
    <xf numFmtId="0" fontId="6" fillId="2" borderId="17" xfId="0" applyFont="1" applyFill="1" applyBorder="1"/>
    <xf numFmtId="3" fontId="6" fillId="2" borderId="83" xfId="0" applyNumberFormat="1" applyFont="1" applyFill="1" applyBorder="1"/>
    <xf numFmtId="3" fontId="2" fillId="0" borderId="53" xfId="0" applyNumberFormat="1" applyFont="1" applyFill="1" applyBorder="1" applyAlignment="1">
      <alignment horizontal="right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je%20dokumenty\Uchwa&#322;y%202009\Uch.RP%2013.03.09%20-%20zmien\Zalaczniki%20%20do%20uchw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ka\Ustawienia%20lokalne\Temporary%20Internet%20Files\Content.IE5\S5EJWPAR\Nowy%20folder%20(2)\Za&#322;&#261;czniki%20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hody-ukł.wykon."/>
      <sheetName val="Wydatki wg grup"/>
      <sheetName val="WYDATKI ukł.wyk."/>
      <sheetName val="Wieloletnie programy 3"/>
      <sheetName val="Inwestycje 2007 3a"/>
      <sheetName val="Schetynówki 3b"/>
      <sheetName val="Unijne 4"/>
      <sheetName val="Żródła finans."/>
      <sheetName val="Doch.i wyd..zlec.zał.5"/>
      <sheetName val="Wspolne 6"/>
      <sheetName val="Gosp. pom."/>
      <sheetName val="Dotacje podmiotowe"/>
      <sheetName val="Pozostałe dotacje"/>
      <sheetName val="Stowarzyszenia 10"/>
      <sheetName val="PFOŚiGW"/>
      <sheetName val="PFGZGiK"/>
      <sheetName val="Prognoza dł. 8"/>
      <sheetName val="Remonty schetynówki"/>
    </sheetNames>
    <sheetDataSet>
      <sheetData sheetId="0">
        <row r="156">
          <cell r="F156">
            <v>263076</v>
          </cell>
        </row>
        <row r="179">
          <cell r="F179">
            <v>123000</v>
          </cell>
        </row>
        <row r="211">
          <cell r="F211">
            <v>186794</v>
          </cell>
        </row>
        <row r="213">
          <cell r="F213">
            <v>13160</v>
          </cell>
        </row>
        <row r="257">
          <cell r="F257">
            <v>5093292</v>
          </cell>
        </row>
        <row r="258">
          <cell r="F258">
            <v>1527300</v>
          </cell>
        </row>
      </sheetData>
      <sheetData sheetId="1"/>
      <sheetData sheetId="2">
        <row r="40">
          <cell r="F40">
            <v>8423</v>
          </cell>
        </row>
        <row r="72">
          <cell r="F72">
            <v>12964</v>
          </cell>
        </row>
        <row r="219">
          <cell r="F219">
            <v>955775</v>
          </cell>
        </row>
        <row r="223">
          <cell r="F223">
            <v>235164</v>
          </cell>
        </row>
        <row r="360">
          <cell r="F360">
            <v>379381</v>
          </cell>
        </row>
        <row r="441">
          <cell r="F441">
            <v>67584</v>
          </cell>
        </row>
        <row r="520">
          <cell r="F520">
            <v>656873</v>
          </cell>
        </row>
        <row r="526">
          <cell r="F526">
            <v>15755</v>
          </cell>
        </row>
        <row r="527">
          <cell r="F527">
            <v>2780</v>
          </cell>
        </row>
        <row r="528">
          <cell r="F528">
            <v>2502</v>
          </cell>
        </row>
        <row r="529">
          <cell r="F529">
            <v>442</v>
          </cell>
        </row>
        <row r="530">
          <cell r="F530">
            <v>116843</v>
          </cell>
        </row>
        <row r="531">
          <cell r="F531">
            <v>20618</v>
          </cell>
        </row>
        <row r="532">
          <cell r="F532">
            <v>9384</v>
          </cell>
        </row>
        <row r="533">
          <cell r="F533">
            <v>1655</v>
          </cell>
        </row>
        <row r="534">
          <cell r="F534">
            <v>13473</v>
          </cell>
        </row>
        <row r="535">
          <cell r="F535">
            <v>2377</v>
          </cell>
        </row>
        <row r="536">
          <cell r="F536">
            <v>634</v>
          </cell>
        </row>
        <row r="538">
          <cell r="F538">
            <v>25262</v>
          </cell>
        </row>
        <row r="539">
          <cell r="F539">
            <v>4459</v>
          </cell>
        </row>
        <row r="541">
          <cell r="F541">
            <v>140</v>
          </cell>
        </row>
        <row r="542">
          <cell r="F542">
            <v>25</v>
          </cell>
        </row>
        <row r="543">
          <cell r="F543">
            <v>0</v>
          </cell>
        </row>
        <row r="544">
          <cell r="F544">
            <v>255</v>
          </cell>
        </row>
        <row r="545">
          <cell r="F545">
            <v>45</v>
          </cell>
        </row>
        <row r="546">
          <cell r="F546">
            <v>2546</v>
          </cell>
        </row>
        <row r="547">
          <cell r="F547">
            <v>449</v>
          </cell>
        </row>
        <row r="563">
          <cell r="F563">
            <v>130000</v>
          </cell>
        </row>
        <row r="653">
          <cell r="F653">
            <v>35000</v>
          </cell>
        </row>
        <row r="654">
          <cell r="F654">
            <v>1000</v>
          </cell>
        </row>
      </sheetData>
      <sheetData sheetId="3"/>
      <sheetData sheetId="4"/>
      <sheetData sheetId="5"/>
      <sheetData sheetId="6"/>
      <sheetData sheetId="7">
        <row r="27">
          <cell r="D27">
            <v>428767</v>
          </cell>
          <cell r="E27">
            <v>511338</v>
          </cell>
        </row>
        <row r="28">
          <cell r="D28">
            <v>10000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2">
          <cell r="E32">
            <v>11488903</v>
          </cell>
          <cell r="F32">
            <v>11050136</v>
          </cell>
          <cell r="G32">
            <v>15938798</v>
          </cell>
          <cell r="H32">
            <v>15427460</v>
          </cell>
          <cell r="I32">
            <v>14796474</v>
          </cell>
          <cell r="J32">
            <v>14165488</v>
          </cell>
          <cell r="K32">
            <v>13134502</v>
          </cell>
          <cell r="L32">
            <v>11823516</v>
          </cell>
          <cell r="M32">
            <v>10512530</v>
          </cell>
          <cell r="N32">
            <v>9201544</v>
          </cell>
          <cell r="O32">
            <v>7959367</v>
          </cell>
          <cell r="P32">
            <v>6813519</v>
          </cell>
          <cell r="Q32">
            <v>5667671</v>
          </cell>
          <cell r="R32">
            <v>4521823</v>
          </cell>
          <cell r="S32">
            <v>3375975</v>
          </cell>
          <cell r="T32">
            <v>2230127</v>
          </cell>
          <cell r="U32">
            <v>1484279</v>
          </cell>
          <cell r="V32">
            <v>1218431</v>
          </cell>
          <cell r="W32">
            <v>952583</v>
          </cell>
          <cell r="X32">
            <v>686735</v>
          </cell>
          <cell r="Y32">
            <v>420887</v>
          </cell>
          <cell r="Z32">
            <v>155039</v>
          </cell>
          <cell r="AA32">
            <v>0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hody-ukł.wykon."/>
      <sheetName val="Wydatki wg grup"/>
      <sheetName val="WYDATKI ukł.wyk."/>
      <sheetName val="Wieloletnie programy"/>
      <sheetName val="Inwestycje 2007"/>
      <sheetName val="Projekty unijne (2)"/>
      <sheetName val="Żródła finans."/>
      <sheetName val="Doch.i wyd..zlec.zał.3"/>
      <sheetName val="Doch. i wyd. adm.-4a"/>
      <sheetName val="Wspolne 232-4"/>
      <sheetName val="Gosp. pom."/>
      <sheetName val="Stowarzyszenia 10"/>
      <sheetName val="PFOŚiGW"/>
      <sheetName val="PFGZGiK"/>
      <sheetName val="Prognoza dł. 8"/>
      <sheetName val="Sytuacja finans."/>
      <sheetName val="Dotacje podmiotow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9">
          <cell r="J29">
            <v>400000</v>
          </cell>
          <cell r="K29">
            <v>400000</v>
          </cell>
          <cell r="L29">
            <v>400000</v>
          </cell>
          <cell r="M29">
            <v>400000</v>
          </cell>
          <cell r="N29">
            <v>400000</v>
          </cell>
          <cell r="O29">
            <v>400000</v>
          </cell>
          <cell r="P29">
            <v>400000</v>
          </cell>
          <cell r="Q29">
            <v>400000</v>
          </cell>
          <cell r="R29">
            <v>400000</v>
          </cell>
          <cell r="S29">
            <v>400000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7"/>
  <sheetViews>
    <sheetView workbookViewId="0">
      <pane ySplit="9" topLeftCell="A13" activePane="bottomLeft" state="frozen"/>
      <selection pane="bottomLeft" activeCell="F21" sqref="F21"/>
    </sheetView>
  </sheetViews>
  <sheetFormatPr defaultRowHeight="12.75"/>
  <cols>
    <col min="1" max="1" width="6.85546875" style="89" customWidth="1"/>
    <col min="2" max="2" width="39.42578125" style="89" customWidth="1"/>
    <col min="3" max="3" width="10.85546875" style="89" hidden="1" customWidth="1"/>
    <col min="4" max="4" width="10.42578125" style="89" customWidth="1"/>
    <col min="5" max="5" width="11" style="89" hidden="1" customWidth="1"/>
    <col min="6" max="6" width="10.28515625" style="89" customWidth="1"/>
    <col min="7" max="7" width="12.7109375" style="89" customWidth="1"/>
    <col min="8" max="8" width="10.42578125" style="89" customWidth="1"/>
    <col min="9" max="9" width="10.28515625" style="89" customWidth="1"/>
    <col min="10" max="10" width="10" style="89" customWidth="1"/>
    <col min="11" max="11" width="10.42578125" style="89" customWidth="1"/>
    <col min="12" max="12" width="10" style="89" customWidth="1"/>
    <col min="13" max="13" width="10.85546875" style="89" customWidth="1"/>
    <col min="14" max="14" width="10.7109375" style="89" customWidth="1"/>
    <col min="15" max="15" width="10.5703125" style="89" customWidth="1"/>
    <col min="16" max="16" width="11.5703125" style="89" customWidth="1"/>
    <col min="17" max="17" width="10.28515625" style="89" customWidth="1"/>
    <col min="18" max="18" width="10.140625" style="89" customWidth="1"/>
    <col min="19" max="19" width="10.85546875" style="89" customWidth="1"/>
    <col min="20" max="20" width="11" style="89" customWidth="1"/>
    <col min="21" max="21" width="10.5703125" style="89" customWidth="1"/>
    <col min="22" max="22" width="10.28515625" style="89" customWidth="1"/>
    <col min="23" max="23" width="11.28515625" style="89" customWidth="1"/>
    <col min="24" max="24" width="10.28515625" style="89" customWidth="1"/>
    <col min="25" max="25" width="10.5703125" style="89" customWidth="1"/>
    <col min="26" max="26" width="11.28515625" style="89" customWidth="1"/>
    <col min="27" max="16384" width="9.140625" style="89"/>
  </cols>
  <sheetData>
    <row r="1" spans="1:29">
      <c r="K1" s="89" t="s">
        <v>38</v>
      </c>
      <c r="Y1" s="89" t="s">
        <v>38</v>
      </c>
    </row>
    <row r="2" spans="1:29">
      <c r="K2" s="89" t="s">
        <v>39</v>
      </c>
      <c r="Y2" s="89" t="s">
        <v>39</v>
      </c>
    </row>
    <row r="3" spans="1:29">
      <c r="K3" s="89" t="s">
        <v>2</v>
      </c>
      <c r="Y3" s="89" t="s">
        <v>2</v>
      </c>
    </row>
    <row r="4" spans="1:29">
      <c r="K4" s="89" t="s">
        <v>40</v>
      </c>
      <c r="Y4" s="89" t="s">
        <v>40</v>
      </c>
    </row>
    <row r="6" spans="1:29" ht="18">
      <c r="A6" s="115" t="s">
        <v>41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29" ht="13.5" thickBot="1">
      <c r="G7" s="91"/>
      <c r="L7" s="91" t="s">
        <v>42</v>
      </c>
      <c r="Z7" s="92" t="s">
        <v>42</v>
      </c>
    </row>
    <row r="8" spans="1:29" ht="24.95" customHeight="1" thickBot="1">
      <c r="A8" s="116" t="s">
        <v>11</v>
      </c>
      <c r="B8" s="116" t="s">
        <v>43</v>
      </c>
      <c r="C8" s="118" t="s">
        <v>44</v>
      </c>
      <c r="D8" s="118" t="s">
        <v>45</v>
      </c>
      <c r="E8" s="112" t="s">
        <v>46</v>
      </c>
      <c r="F8" s="113"/>
      <c r="G8" s="113"/>
      <c r="H8" s="113"/>
      <c r="I8" s="113"/>
      <c r="J8" s="113"/>
      <c r="K8" s="113"/>
      <c r="L8" s="114"/>
      <c r="M8" s="112" t="s">
        <v>46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4"/>
    </row>
    <row r="9" spans="1:29" ht="30" customHeight="1" thickBot="1">
      <c r="A9" s="117"/>
      <c r="B9" s="117"/>
      <c r="C9" s="119"/>
      <c r="D9" s="119"/>
      <c r="E9" s="93" t="s">
        <v>47</v>
      </c>
      <c r="F9" s="93" t="s">
        <v>48</v>
      </c>
      <c r="G9" s="93" t="s">
        <v>49</v>
      </c>
      <c r="H9" s="93" t="s">
        <v>50</v>
      </c>
      <c r="I9" s="93" t="s">
        <v>51</v>
      </c>
      <c r="J9" s="93" t="s">
        <v>52</v>
      </c>
      <c r="K9" s="93" t="s">
        <v>53</v>
      </c>
      <c r="L9" s="93" t="s">
        <v>54</v>
      </c>
      <c r="M9" s="93" t="s">
        <v>55</v>
      </c>
      <c r="N9" s="93" t="s">
        <v>56</v>
      </c>
      <c r="O9" s="93" t="s">
        <v>57</v>
      </c>
      <c r="P9" s="93" t="s">
        <v>58</v>
      </c>
      <c r="Q9" s="93" t="s">
        <v>59</v>
      </c>
      <c r="R9" s="93" t="s">
        <v>60</v>
      </c>
      <c r="S9" s="93" t="s">
        <v>61</v>
      </c>
      <c r="T9" s="93" t="s">
        <v>62</v>
      </c>
      <c r="U9" s="93" t="s">
        <v>63</v>
      </c>
      <c r="V9" s="93" t="s">
        <v>64</v>
      </c>
      <c r="W9" s="93" t="s">
        <v>65</v>
      </c>
      <c r="X9" s="93" t="s">
        <v>66</v>
      </c>
      <c r="Y9" s="93" t="s">
        <v>67</v>
      </c>
      <c r="Z9" s="93" t="s">
        <v>68</v>
      </c>
    </row>
    <row r="10" spans="1:29" ht="8.1" customHeight="1" thickBot="1">
      <c r="A10" s="94">
        <v>1</v>
      </c>
      <c r="B10" s="94">
        <v>2</v>
      </c>
      <c r="C10" s="94">
        <v>3</v>
      </c>
      <c r="D10" s="94">
        <v>4</v>
      </c>
      <c r="E10" s="94">
        <v>5</v>
      </c>
      <c r="F10" s="94">
        <v>6</v>
      </c>
      <c r="G10" s="94">
        <v>7</v>
      </c>
      <c r="H10" s="94">
        <v>8</v>
      </c>
      <c r="I10" s="94">
        <v>9</v>
      </c>
      <c r="J10" s="94">
        <v>10</v>
      </c>
      <c r="K10" s="94">
        <v>11</v>
      </c>
      <c r="L10" s="94">
        <v>12</v>
      </c>
      <c r="M10" s="94">
        <v>13</v>
      </c>
      <c r="N10" s="94">
        <v>14</v>
      </c>
      <c r="O10" s="94">
        <v>15</v>
      </c>
      <c r="P10" s="94">
        <v>16</v>
      </c>
      <c r="Q10" s="94">
        <v>17</v>
      </c>
      <c r="R10" s="94">
        <v>18</v>
      </c>
      <c r="S10" s="94">
        <v>19</v>
      </c>
      <c r="T10" s="94">
        <v>20</v>
      </c>
      <c r="U10" s="94">
        <v>21</v>
      </c>
      <c r="V10" s="94">
        <v>22</v>
      </c>
      <c r="W10" s="94">
        <v>23</v>
      </c>
      <c r="X10" s="94">
        <v>24</v>
      </c>
      <c r="Y10" s="94">
        <v>25</v>
      </c>
      <c r="Z10" s="94">
        <v>26</v>
      </c>
    </row>
    <row r="11" spans="1:29" ht="14.1" customHeight="1">
      <c r="A11" s="95" t="s">
        <v>69</v>
      </c>
      <c r="B11" s="96" t="s">
        <v>70</v>
      </c>
      <c r="C11" s="97">
        <f t="shared" ref="C11:Z11" si="0">C12+C16+C17</f>
        <v>36867168</v>
      </c>
      <c r="D11" s="97">
        <f t="shared" si="0"/>
        <v>38466118</v>
      </c>
      <c r="E11" s="97">
        <f t="shared" si="0"/>
        <v>34348535</v>
      </c>
      <c r="F11" s="97">
        <f t="shared" si="0"/>
        <v>44606467</v>
      </c>
      <c r="G11" s="97">
        <f t="shared" si="0"/>
        <v>44307508.609999999</v>
      </c>
      <c r="H11" s="97">
        <f t="shared" si="0"/>
        <v>44985744.6149</v>
      </c>
      <c r="I11" s="97">
        <f t="shared" si="0"/>
        <v>45675508.690025002</v>
      </c>
      <c r="J11" s="97">
        <f t="shared" si="0"/>
        <v>46377011.341230772</v>
      </c>
      <c r="K11" s="97">
        <f t="shared" si="0"/>
        <v>47090466.431539707</v>
      </c>
      <c r="L11" s="97">
        <f t="shared" si="0"/>
        <v>47816092.72778967</v>
      </c>
      <c r="M11" s="97">
        <f t="shared" si="0"/>
        <v>48554112.889918312</v>
      </c>
      <c r="N11" s="97">
        <f t="shared" si="0"/>
        <v>49304753.826766193</v>
      </c>
      <c r="O11" s="97">
        <f t="shared" si="0"/>
        <v>50068246.769872218</v>
      </c>
      <c r="P11" s="97">
        <f t="shared" si="0"/>
        <v>50844827.371581078</v>
      </c>
      <c r="Q11" s="97">
        <f t="shared" si="0"/>
        <v>51634735.782167584</v>
      </c>
      <c r="R11" s="97">
        <f t="shared" si="0"/>
        <v>52438216.739978664</v>
      </c>
      <c r="S11" s="97">
        <f t="shared" si="0"/>
        <v>53255519.661050826</v>
      </c>
      <c r="T11" s="97">
        <f t="shared" si="0"/>
        <v>54086898.730498746</v>
      </c>
      <c r="U11" s="97">
        <f t="shared" si="0"/>
        <v>54932612.995709956</v>
      </c>
      <c r="V11" s="97">
        <f t="shared" si="0"/>
        <v>55792926.46138151</v>
      </c>
      <c r="W11" s="97">
        <f t="shared" si="0"/>
        <v>56668108.186435446</v>
      </c>
      <c r="X11" s="97">
        <f t="shared" si="0"/>
        <v>57558432.382850148</v>
      </c>
      <c r="Y11" s="97">
        <f t="shared" si="0"/>
        <v>58464178.516445935</v>
      </c>
      <c r="Z11" s="97">
        <f t="shared" si="0"/>
        <v>59385631.23606959</v>
      </c>
    </row>
    <row r="12" spans="1:29" ht="14.1" customHeight="1">
      <c r="A12" s="98" t="s">
        <v>71</v>
      </c>
      <c r="B12" s="99" t="s">
        <v>72</v>
      </c>
      <c r="C12" s="100">
        <f>SUM(C13:C15)</f>
        <v>10099876</v>
      </c>
      <c r="D12" s="101">
        <f>SUM(D13:D15)</f>
        <v>11771272</v>
      </c>
      <c r="E12" s="100">
        <f>SUM(E13:E15)</f>
        <v>9462991</v>
      </c>
      <c r="F12" s="100">
        <f>SUM(F13:F15)</f>
        <v>11057214</v>
      </c>
      <c r="G12" s="100">
        <f>SUM(G13:G15)</f>
        <v>10189447.140000001</v>
      </c>
      <c r="H12" s="100">
        <f>H13+H14+H15</f>
        <v>10288520.271400001</v>
      </c>
      <c r="I12" s="100">
        <f t="shared" ref="I12:Z12" si="1">SUM(I13:I15)</f>
        <v>10388570.199114</v>
      </c>
      <c r="J12" s="100">
        <f t="shared" si="1"/>
        <v>10489606.723355141</v>
      </c>
      <c r="K12" s="100">
        <f t="shared" si="1"/>
        <v>10591639.090588693</v>
      </c>
      <c r="L12" s="100">
        <f t="shared" si="1"/>
        <v>10694677.462994577</v>
      </c>
      <c r="M12" s="100">
        <f t="shared" si="1"/>
        <v>10798731.829032023</v>
      </c>
      <c r="N12" s="100">
        <f t="shared" si="1"/>
        <v>10903812.27895892</v>
      </c>
      <c r="O12" s="100">
        <f t="shared" si="1"/>
        <v>11009928.996748509</v>
      </c>
      <c r="P12" s="100">
        <f t="shared" si="1"/>
        <v>11117092.274690993</v>
      </c>
      <c r="Q12" s="100">
        <f t="shared" si="1"/>
        <v>11225312.505352776</v>
      </c>
      <c r="R12" s="100">
        <f t="shared" si="1"/>
        <v>11334600.184860755</v>
      </c>
      <c r="S12" s="100">
        <f t="shared" si="1"/>
        <v>11444965.913936084</v>
      </c>
      <c r="T12" s="100">
        <f t="shared" si="1"/>
        <v>11556420.3989383</v>
      </c>
      <c r="U12" s="100">
        <f t="shared" si="1"/>
        <v>11668974.452919852</v>
      </c>
      <c r="V12" s="100">
        <f t="shared" si="1"/>
        <v>11782638.996691182</v>
      </c>
      <c r="W12" s="100">
        <f t="shared" si="1"/>
        <v>11897425.059896434</v>
      </c>
      <c r="X12" s="100">
        <f t="shared" si="1"/>
        <v>12013343.782099931</v>
      </c>
      <c r="Y12" s="100">
        <f t="shared" si="1"/>
        <v>12130406.413883485</v>
      </c>
      <c r="Z12" s="100">
        <f t="shared" si="1"/>
        <v>12248624.144360688</v>
      </c>
    </row>
    <row r="13" spans="1:29" ht="14.1" customHeight="1">
      <c r="A13" s="98" t="s">
        <v>16</v>
      </c>
      <c r="B13" s="99" t="s">
        <v>73</v>
      </c>
      <c r="C13" s="100">
        <v>5049604</v>
      </c>
      <c r="D13" s="100">
        <v>5926576</v>
      </c>
      <c r="E13" s="100">
        <v>4501339</v>
      </c>
      <c r="F13" s="100">
        <f>'[1]Dochody-ukł.wykon.'!F257</f>
        <v>5093292</v>
      </c>
      <c r="G13" s="100">
        <f>F13*1.01</f>
        <v>5144224.92</v>
      </c>
      <c r="H13" s="100">
        <f t="shared" ref="H13:Z13" si="2">G13*1.01</f>
        <v>5195667.1692000004</v>
      </c>
      <c r="I13" s="100">
        <f t="shared" si="2"/>
        <v>5247623.8408920001</v>
      </c>
      <c r="J13" s="100">
        <f t="shared" si="2"/>
        <v>5300100.0793009205</v>
      </c>
      <c r="K13" s="100">
        <f t="shared" si="2"/>
        <v>5353101.0800939295</v>
      </c>
      <c r="L13" s="100">
        <f t="shared" si="2"/>
        <v>5406632.0908948686</v>
      </c>
      <c r="M13" s="100">
        <f t="shared" si="2"/>
        <v>5460698.4118038174</v>
      </c>
      <c r="N13" s="100">
        <f t="shared" si="2"/>
        <v>5515305.3959218552</v>
      </c>
      <c r="O13" s="100">
        <f t="shared" si="2"/>
        <v>5570458.449881074</v>
      </c>
      <c r="P13" s="100">
        <f t="shared" si="2"/>
        <v>5626163.0343798846</v>
      </c>
      <c r="Q13" s="100">
        <f t="shared" si="2"/>
        <v>5682424.6647236831</v>
      </c>
      <c r="R13" s="100">
        <f t="shared" si="2"/>
        <v>5739248.91137092</v>
      </c>
      <c r="S13" s="100">
        <f t="shared" si="2"/>
        <v>5796641.400484629</v>
      </c>
      <c r="T13" s="100">
        <f t="shared" si="2"/>
        <v>5854607.8144894755</v>
      </c>
      <c r="U13" s="100">
        <f t="shared" si="2"/>
        <v>5913153.8926343704</v>
      </c>
      <c r="V13" s="100">
        <f t="shared" si="2"/>
        <v>5972285.4315607138</v>
      </c>
      <c r="W13" s="100">
        <f t="shared" si="2"/>
        <v>6032008.2858763207</v>
      </c>
      <c r="X13" s="100">
        <f t="shared" si="2"/>
        <v>6092328.3687350843</v>
      </c>
      <c r="Y13" s="100">
        <f t="shared" si="2"/>
        <v>6153251.6524224356</v>
      </c>
      <c r="Z13" s="100">
        <f t="shared" si="2"/>
        <v>6214784.1689466601</v>
      </c>
      <c r="AA13"/>
    </row>
    <row r="14" spans="1:29" ht="14.1" customHeight="1">
      <c r="A14" s="98" t="s">
        <v>18</v>
      </c>
      <c r="B14" s="99" t="s">
        <v>74</v>
      </c>
      <c r="C14" s="100">
        <v>1181586</v>
      </c>
      <c r="D14" s="100">
        <v>1475650</v>
      </c>
      <c r="E14" s="100">
        <v>1367300</v>
      </c>
      <c r="F14" s="100">
        <f>'[1]Dochody-ukł.wykon.'!F258</f>
        <v>1527300</v>
      </c>
      <c r="G14" s="100">
        <v>564234</v>
      </c>
      <c r="H14" s="100">
        <v>567055</v>
      </c>
      <c r="I14" s="100">
        <f t="shared" ref="I14:Y14" si="3">H14*1.005</f>
        <v>569890.27499999991</v>
      </c>
      <c r="J14" s="100">
        <v>572740</v>
      </c>
      <c r="K14" s="100">
        <f t="shared" si="3"/>
        <v>575603.69999999995</v>
      </c>
      <c r="L14" s="100">
        <f t="shared" si="3"/>
        <v>578481.71849999984</v>
      </c>
      <c r="M14" s="100">
        <f t="shared" si="3"/>
        <v>581374.12709249975</v>
      </c>
      <c r="N14" s="100">
        <f>ROUND(M14*1.005,0)</f>
        <v>584281</v>
      </c>
      <c r="O14" s="100">
        <f>(N14*1.005)</f>
        <v>587202.40499999991</v>
      </c>
      <c r="P14" s="100">
        <f t="shared" si="3"/>
        <v>590138.41702499986</v>
      </c>
      <c r="Q14" s="100">
        <f t="shared" si="3"/>
        <v>593089.10911012476</v>
      </c>
      <c r="R14" s="100">
        <f t="shared" si="3"/>
        <v>596054.55465567531</v>
      </c>
      <c r="S14" s="100">
        <f t="shared" si="3"/>
        <v>599034.82742895361</v>
      </c>
      <c r="T14" s="100">
        <f t="shared" si="3"/>
        <v>602030.0015660983</v>
      </c>
      <c r="U14" s="100">
        <f t="shared" si="3"/>
        <v>605040.15157392877</v>
      </c>
      <c r="V14" s="100">
        <f t="shared" si="3"/>
        <v>608065.35233179841</v>
      </c>
      <c r="W14" s="100">
        <f t="shared" si="3"/>
        <v>611105.67909345729</v>
      </c>
      <c r="X14" s="100">
        <f t="shared" si="3"/>
        <v>614161.2074889245</v>
      </c>
      <c r="Y14" s="100">
        <f t="shared" si="3"/>
        <v>617232.013526369</v>
      </c>
      <c r="Z14" s="100">
        <f>ROUND(Y14*1.005,0)</f>
        <v>620318</v>
      </c>
    </row>
    <row r="15" spans="1:29" ht="14.1" customHeight="1">
      <c r="A15" s="98" t="s">
        <v>20</v>
      </c>
      <c r="B15" s="102" t="s">
        <v>75</v>
      </c>
      <c r="C15" s="103">
        <v>3868686</v>
      </c>
      <c r="D15" s="103">
        <v>4369046</v>
      </c>
      <c r="E15" s="103">
        <v>3594352</v>
      </c>
      <c r="F15" s="103">
        <v>4436622</v>
      </c>
      <c r="G15" s="103">
        <f>F15*1.01</f>
        <v>4480988.22</v>
      </c>
      <c r="H15" s="103">
        <f t="shared" ref="H15:Z15" si="4">G15*1.01</f>
        <v>4525798.1021999996</v>
      </c>
      <c r="I15" s="103">
        <f t="shared" si="4"/>
        <v>4571056.0832219999</v>
      </c>
      <c r="J15" s="103">
        <f t="shared" si="4"/>
        <v>4616766.6440542201</v>
      </c>
      <c r="K15" s="103">
        <f t="shared" si="4"/>
        <v>4662934.3104947619</v>
      </c>
      <c r="L15" s="103">
        <f t="shared" si="4"/>
        <v>4709563.6535997093</v>
      </c>
      <c r="M15" s="103">
        <f t="shared" si="4"/>
        <v>4756659.2901357068</v>
      </c>
      <c r="N15" s="103">
        <f t="shared" si="4"/>
        <v>4804225.8830370642</v>
      </c>
      <c r="O15" s="103">
        <f t="shared" si="4"/>
        <v>4852268.1418674346</v>
      </c>
      <c r="P15" s="103">
        <f t="shared" si="4"/>
        <v>4900790.8232861087</v>
      </c>
      <c r="Q15" s="103">
        <f t="shared" si="4"/>
        <v>4949798.7315189699</v>
      </c>
      <c r="R15" s="103">
        <f t="shared" si="4"/>
        <v>4999296.7188341599</v>
      </c>
      <c r="S15" s="103">
        <f t="shared" si="4"/>
        <v>5049289.6860225014</v>
      </c>
      <c r="T15" s="103">
        <f t="shared" si="4"/>
        <v>5099782.5828827266</v>
      </c>
      <c r="U15" s="103">
        <f t="shared" si="4"/>
        <v>5150780.4087115536</v>
      </c>
      <c r="V15" s="103">
        <f t="shared" si="4"/>
        <v>5202288.212798669</v>
      </c>
      <c r="W15" s="103">
        <f t="shared" si="4"/>
        <v>5254311.0949266553</v>
      </c>
      <c r="X15" s="103">
        <f t="shared" si="4"/>
        <v>5306854.205875922</v>
      </c>
      <c r="Y15" s="103">
        <f t="shared" si="4"/>
        <v>5359922.7479346814</v>
      </c>
      <c r="Z15" s="103">
        <f t="shared" si="4"/>
        <v>5413521.9754140284</v>
      </c>
      <c r="AA15"/>
      <c r="AB15"/>
      <c r="AC15"/>
    </row>
    <row r="16" spans="1:29" ht="14.1" customHeight="1">
      <c r="A16" s="98" t="s">
        <v>76</v>
      </c>
      <c r="B16" s="104" t="s">
        <v>77</v>
      </c>
      <c r="C16" s="100">
        <v>19893594</v>
      </c>
      <c r="D16" s="100">
        <v>20535029</v>
      </c>
      <c r="E16" s="100">
        <v>19010518</v>
      </c>
      <c r="F16" s="100">
        <v>23331594</v>
      </c>
      <c r="G16" s="100">
        <f>F16*1.02</f>
        <v>23798225.879999999</v>
      </c>
      <c r="H16" s="100">
        <f t="shared" ref="H16:Z16" si="5">G16*1.02</f>
        <v>24274190.397599999</v>
      </c>
      <c r="I16" s="100">
        <f t="shared" si="5"/>
        <v>24759674.205552001</v>
      </c>
      <c r="J16" s="100">
        <f t="shared" si="5"/>
        <v>25254867.689663041</v>
      </c>
      <c r="K16" s="100">
        <f t="shared" si="5"/>
        <v>25759965.043456301</v>
      </c>
      <c r="L16" s="100">
        <f t="shared" si="5"/>
        <v>26275164.344325427</v>
      </c>
      <c r="M16" s="100">
        <f t="shared" si="5"/>
        <v>26800667.631211936</v>
      </c>
      <c r="N16" s="100">
        <f t="shared" si="5"/>
        <v>27336680.983836174</v>
      </c>
      <c r="O16" s="100">
        <f t="shared" si="5"/>
        <v>27883414.603512898</v>
      </c>
      <c r="P16" s="100">
        <f t="shared" si="5"/>
        <v>28441082.895583156</v>
      </c>
      <c r="Q16" s="100">
        <f t="shared" si="5"/>
        <v>29009904.553494819</v>
      </c>
      <c r="R16" s="100">
        <f t="shared" si="5"/>
        <v>29590102.644564714</v>
      </c>
      <c r="S16" s="100">
        <f t="shared" si="5"/>
        <v>30181904.69745601</v>
      </c>
      <c r="T16" s="100">
        <f t="shared" si="5"/>
        <v>30785542.79140513</v>
      </c>
      <c r="U16" s="100">
        <f t="shared" si="5"/>
        <v>31401253.647233233</v>
      </c>
      <c r="V16" s="100">
        <f t="shared" si="5"/>
        <v>32029278.720177896</v>
      </c>
      <c r="W16" s="100">
        <f t="shared" si="5"/>
        <v>32669864.294581454</v>
      </c>
      <c r="X16" s="100">
        <f t="shared" si="5"/>
        <v>33323261.580473084</v>
      </c>
      <c r="Y16" s="100">
        <f t="shared" si="5"/>
        <v>33989726.812082544</v>
      </c>
      <c r="Z16" s="100">
        <f t="shared" si="5"/>
        <v>34669521.348324195</v>
      </c>
    </row>
    <row r="17" spans="1:26" ht="14.1" customHeight="1">
      <c r="A17" s="98" t="s">
        <v>78</v>
      </c>
      <c r="B17" s="99" t="s">
        <v>79</v>
      </c>
      <c r="C17" s="100">
        <v>6873698</v>
      </c>
      <c r="D17" s="100">
        <v>6159817</v>
      </c>
      <c r="E17" s="100">
        <v>5875026</v>
      </c>
      <c r="F17" s="100">
        <v>10217659</v>
      </c>
      <c r="G17" s="100">
        <f>F17*1.01</f>
        <v>10319835.59</v>
      </c>
      <c r="H17" s="100">
        <f t="shared" ref="H17:Z17" si="6">G17*1.01</f>
        <v>10423033.945900001</v>
      </c>
      <c r="I17" s="100">
        <f t="shared" si="6"/>
        <v>10527264.285359001</v>
      </c>
      <c r="J17" s="100">
        <f t="shared" si="6"/>
        <v>10632536.928212591</v>
      </c>
      <c r="K17" s="100">
        <f t="shared" si="6"/>
        <v>10738862.297494717</v>
      </c>
      <c r="L17" s="100">
        <f t="shared" si="6"/>
        <v>10846250.920469664</v>
      </c>
      <c r="M17" s="100">
        <f t="shared" si="6"/>
        <v>10954713.429674361</v>
      </c>
      <c r="N17" s="100">
        <f t="shared" si="6"/>
        <v>11064260.563971104</v>
      </c>
      <c r="O17" s="100">
        <f t="shared" si="6"/>
        <v>11174903.169610815</v>
      </c>
      <c r="P17" s="100">
        <f t="shared" si="6"/>
        <v>11286652.201306924</v>
      </c>
      <c r="Q17" s="100">
        <f t="shared" si="6"/>
        <v>11399518.723319994</v>
      </c>
      <c r="R17" s="100">
        <f t="shared" si="6"/>
        <v>11513513.910553195</v>
      </c>
      <c r="S17" s="100">
        <f t="shared" si="6"/>
        <v>11628649.049658727</v>
      </c>
      <c r="T17" s="100">
        <f t="shared" si="6"/>
        <v>11744935.540155314</v>
      </c>
      <c r="U17" s="100">
        <f t="shared" si="6"/>
        <v>11862384.895556867</v>
      </c>
      <c r="V17" s="100">
        <f t="shared" si="6"/>
        <v>11981008.744512435</v>
      </c>
      <c r="W17" s="100">
        <f t="shared" si="6"/>
        <v>12100818.83195756</v>
      </c>
      <c r="X17" s="100">
        <f t="shared" si="6"/>
        <v>12221827.020277135</v>
      </c>
      <c r="Y17" s="100">
        <f t="shared" si="6"/>
        <v>12344045.290479906</v>
      </c>
      <c r="Z17" s="100">
        <f t="shared" si="6"/>
        <v>12467485.743384706</v>
      </c>
    </row>
    <row r="18" spans="1:26" ht="14.1" customHeight="1">
      <c r="A18" s="98" t="s">
        <v>80</v>
      </c>
      <c r="B18" s="105" t="s">
        <v>81</v>
      </c>
      <c r="C18" s="106">
        <v>33653721</v>
      </c>
      <c r="D18" s="106">
        <v>36182161</v>
      </c>
      <c r="E18" s="106">
        <v>33384525</v>
      </c>
      <c r="F18" s="106">
        <v>50979318</v>
      </c>
      <c r="G18" s="106">
        <f>F18*1.001</f>
        <v>51030297.317999996</v>
      </c>
      <c r="H18" s="106">
        <f t="shared" ref="H18:Z18" si="7">G18*1.002</f>
        <v>51132357.912635997</v>
      </c>
      <c r="I18" s="106">
        <f t="shared" si="7"/>
        <v>51234622.628461272</v>
      </c>
      <c r="J18" s="106">
        <f t="shared" si="7"/>
        <v>51337091.873718195</v>
      </c>
      <c r="K18" s="106">
        <f t="shared" si="7"/>
        <v>51439766.057465628</v>
      </c>
      <c r="L18" s="106">
        <f t="shared" si="7"/>
        <v>51542645.589580558</v>
      </c>
      <c r="M18" s="106">
        <f>L18*1.002</f>
        <v>51645730.880759716</v>
      </c>
      <c r="N18" s="106">
        <f t="shared" si="7"/>
        <v>51749022.342521235</v>
      </c>
      <c r="O18" s="106">
        <f t="shared" si="7"/>
        <v>51852520.387206279</v>
      </c>
      <c r="P18" s="106">
        <f t="shared" si="7"/>
        <v>51956225.427980691</v>
      </c>
      <c r="Q18" s="106">
        <f t="shared" si="7"/>
        <v>52060137.878836654</v>
      </c>
      <c r="R18" s="106">
        <f t="shared" si="7"/>
        <v>52164258.154594325</v>
      </c>
      <c r="S18" s="106">
        <f>R18*1.002</f>
        <v>52268586.670903511</v>
      </c>
      <c r="T18" s="106">
        <f t="shared" si="7"/>
        <v>52373123.844245322</v>
      </c>
      <c r="U18" s="106">
        <f t="shared" si="7"/>
        <v>52477870.091933809</v>
      </c>
      <c r="V18" s="106">
        <f t="shared" si="7"/>
        <v>52582825.832117677</v>
      </c>
      <c r="W18" s="106">
        <f t="shared" si="7"/>
        <v>52687991.483781911</v>
      </c>
      <c r="X18" s="106">
        <f t="shared" si="7"/>
        <v>52793367.466749474</v>
      </c>
      <c r="Y18" s="106">
        <f>X18*1.002</f>
        <v>52898954.20168297</v>
      </c>
      <c r="Z18" s="106">
        <f t="shared" si="7"/>
        <v>53004752.110086337</v>
      </c>
    </row>
    <row r="19" spans="1:26" ht="14.1" customHeight="1">
      <c r="A19" s="98" t="s">
        <v>82</v>
      </c>
      <c r="B19" s="105" t="s">
        <v>83</v>
      </c>
      <c r="C19" s="106">
        <f t="shared" ref="C19:Z19" si="8">C20+C24+C28+C29+C30</f>
        <v>1389131</v>
      </c>
      <c r="D19" s="106">
        <f t="shared" si="8"/>
        <v>1205348</v>
      </c>
      <c r="E19" s="106">
        <f t="shared" si="8"/>
        <v>1229277.0819999999</v>
      </c>
      <c r="F19" s="106">
        <f t="shared" si="8"/>
        <v>1702277</v>
      </c>
      <c r="G19" s="106">
        <f t="shared" si="8"/>
        <v>2179891.0819999999</v>
      </c>
      <c r="H19" s="106">
        <f t="shared" si="8"/>
        <v>2262539.0819999999</v>
      </c>
      <c r="I19" s="106">
        <f t="shared" si="8"/>
        <v>2195370.14</v>
      </c>
      <c r="J19" s="106">
        <f t="shared" si="8"/>
        <v>2521141.966</v>
      </c>
      <c r="K19" s="106">
        <f t="shared" si="8"/>
        <v>2707313.7919999999</v>
      </c>
      <c r="L19" s="106">
        <f t="shared" si="8"/>
        <v>2452714.6179999998</v>
      </c>
      <c r="M19" s="106">
        <f t="shared" si="8"/>
        <v>2243773.4440000001</v>
      </c>
      <c r="N19" s="106">
        <f t="shared" si="8"/>
        <v>2064016.27</v>
      </c>
      <c r="O19" s="106">
        <f t="shared" si="8"/>
        <v>1856739.0959999999</v>
      </c>
      <c r="P19" s="106">
        <f t="shared" si="8"/>
        <v>1749850.6529999999</v>
      </c>
      <c r="Q19" s="106">
        <f t="shared" si="8"/>
        <v>1648645.621</v>
      </c>
      <c r="R19" s="106">
        <f t="shared" si="8"/>
        <v>1547440.5890000002</v>
      </c>
      <c r="S19" s="106">
        <f t="shared" si="8"/>
        <v>1446235.557</v>
      </c>
      <c r="T19" s="106">
        <f t="shared" si="8"/>
        <v>978630.52500000002</v>
      </c>
      <c r="U19" s="106">
        <f t="shared" si="8"/>
        <v>397425.49300000002</v>
      </c>
      <c r="V19" s="106">
        <f t="shared" si="8"/>
        <v>353420.46100000001</v>
      </c>
      <c r="W19" s="106">
        <f t="shared" si="8"/>
        <v>337735.429</v>
      </c>
      <c r="X19" s="106">
        <f t="shared" si="8"/>
        <v>322050.397</v>
      </c>
      <c r="Y19" s="106">
        <f t="shared" si="8"/>
        <v>306365.36499999999</v>
      </c>
      <c r="Z19" s="106">
        <f t="shared" si="8"/>
        <v>179871.33300000001</v>
      </c>
    </row>
    <row r="20" spans="1:26" ht="26.25" customHeight="1">
      <c r="A20" s="98" t="s">
        <v>71</v>
      </c>
      <c r="B20" s="107" t="s">
        <v>84</v>
      </c>
      <c r="C20" s="100">
        <f t="shared" ref="C20:Z20" si="9">SUM(C21:C23)</f>
        <v>1085243</v>
      </c>
      <c r="D20" s="100">
        <f t="shared" si="9"/>
        <v>1205348</v>
      </c>
      <c r="E20" s="100">
        <f t="shared" si="9"/>
        <v>940389.08200000005</v>
      </c>
      <c r="F20" s="100">
        <f t="shared" si="9"/>
        <v>1467113</v>
      </c>
      <c r="G20" s="100">
        <f t="shared" si="9"/>
        <v>1944727.0819999999</v>
      </c>
      <c r="H20" s="100">
        <f t="shared" si="9"/>
        <v>2027375.0819999999</v>
      </c>
      <c r="I20" s="100">
        <f t="shared" si="9"/>
        <v>1960206.1400000001</v>
      </c>
      <c r="J20" s="100">
        <f t="shared" si="9"/>
        <v>1885977.966</v>
      </c>
      <c r="K20" s="100">
        <f t="shared" si="9"/>
        <v>2072149.7919999999</v>
      </c>
      <c r="L20" s="100">
        <f t="shared" si="9"/>
        <v>1954721.618</v>
      </c>
      <c r="M20" s="100">
        <f t="shared" si="9"/>
        <v>1843773.4440000001</v>
      </c>
      <c r="N20" s="100">
        <f t="shared" si="9"/>
        <v>1664016.27</v>
      </c>
      <c r="O20" s="100">
        <f t="shared" si="9"/>
        <v>1456739.0959999999</v>
      </c>
      <c r="P20" s="100">
        <f t="shared" si="9"/>
        <v>1349850.6529999999</v>
      </c>
      <c r="Q20" s="100">
        <f t="shared" si="9"/>
        <v>1248645.621</v>
      </c>
      <c r="R20" s="100">
        <f t="shared" si="9"/>
        <v>1147440.5890000002</v>
      </c>
      <c r="S20" s="100">
        <f t="shared" si="9"/>
        <v>1046235.557</v>
      </c>
      <c r="T20" s="100">
        <f t="shared" si="9"/>
        <v>978630.52500000002</v>
      </c>
      <c r="U20" s="100">
        <f t="shared" si="9"/>
        <v>397425.49300000002</v>
      </c>
      <c r="V20" s="100">
        <f t="shared" si="9"/>
        <v>353420.46100000001</v>
      </c>
      <c r="W20" s="100">
        <f t="shared" si="9"/>
        <v>337735.429</v>
      </c>
      <c r="X20" s="100">
        <f t="shared" si="9"/>
        <v>322050.397</v>
      </c>
      <c r="Y20" s="100">
        <f t="shared" si="9"/>
        <v>306365.36499999999</v>
      </c>
      <c r="Z20" s="100">
        <f t="shared" si="9"/>
        <v>179871.33300000001</v>
      </c>
    </row>
    <row r="21" spans="1:26" ht="14.1" customHeight="1">
      <c r="A21" s="98" t="s">
        <v>16</v>
      </c>
      <c r="B21" s="99" t="s">
        <v>85</v>
      </c>
      <c r="C21" s="100">
        <f>'[1]Żródła finans.'!D27+'[1]Żródła finans.'!D28</f>
        <v>438767</v>
      </c>
      <c r="D21" s="100">
        <v>438767</v>
      </c>
      <c r="E21" s="100">
        <v>0</v>
      </c>
      <c r="F21" s="100">
        <f>'[1]Żródła finans.'!E27</f>
        <v>511338</v>
      </c>
      <c r="G21" s="100">
        <v>511338</v>
      </c>
      <c r="H21" s="100">
        <f>430986+200000</f>
        <v>630986</v>
      </c>
      <c r="I21" s="100">
        <f>430986+200000</f>
        <v>630986</v>
      </c>
      <c r="J21" s="100">
        <f>430986+200000</f>
        <v>630986</v>
      </c>
      <c r="K21" s="100">
        <f>430986+480000</f>
        <v>910986</v>
      </c>
      <c r="L21" s="100">
        <f>430986+480000</f>
        <v>910986</v>
      </c>
      <c r="M21" s="100">
        <f>430986+480000</f>
        <v>910986</v>
      </c>
      <c r="N21" s="100">
        <f>362177+480000</f>
        <v>842177</v>
      </c>
      <c r="O21" s="100">
        <f t="shared" ref="O21:T21" si="10">265848+480000</f>
        <v>745848</v>
      </c>
      <c r="P21" s="100">
        <f t="shared" si="10"/>
        <v>745848</v>
      </c>
      <c r="Q21" s="100">
        <f t="shared" si="10"/>
        <v>745848</v>
      </c>
      <c r="R21" s="100">
        <f t="shared" si="10"/>
        <v>745848</v>
      </c>
      <c r="S21" s="100">
        <f t="shared" si="10"/>
        <v>745848</v>
      </c>
      <c r="T21" s="100">
        <f t="shared" si="10"/>
        <v>745848</v>
      </c>
      <c r="U21" s="100">
        <v>265848</v>
      </c>
      <c r="V21" s="100">
        <v>265848</v>
      </c>
      <c r="W21" s="100">
        <v>265848</v>
      </c>
      <c r="X21" s="100">
        <v>265848</v>
      </c>
      <c r="Y21" s="100">
        <v>265848</v>
      </c>
      <c r="Z21" s="100">
        <v>155039</v>
      </c>
    </row>
    <row r="22" spans="1:26" ht="24" customHeight="1">
      <c r="A22" s="98" t="s">
        <v>18</v>
      </c>
      <c r="B22" s="107" t="s">
        <v>86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14.1" customHeight="1">
      <c r="A23" s="98" t="s">
        <v>20</v>
      </c>
      <c r="B23" s="99" t="s">
        <v>87</v>
      </c>
      <c r="C23" s="100">
        <v>646476</v>
      </c>
      <c r="D23" s="100">
        <v>766581</v>
      </c>
      <c r="E23" s="100">
        <f>E32*5.9%</f>
        <v>940389.08200000005</v>
      </c>
      <c r="F23" s="100">
        <f>'[1]WYDATKI ukł.wyk.'!F219</f>
        <v>955775</v>
      </c>
      <c r="G23" s="100">
        <f>E32*5.9%+115000+378000</f>
        <v>1433389.0819999999</v>
      </c>
      <c r="H23" s="100">
        <f>F32*5.9%+92000+364000</f>
        <v>1396389.0819999999</v>
      </c>
      <c r="I23" s="100">
        <f>G32*5.9%+69000+350000</f>
        <v>1329220.1400000001</v>
      </c>
      <c r="J23" s="100">
        <f>H32*5.9%+46000+336000</f>
        <v>1254991.966</v>
      </c>
      <c r="K23" s="100">
        <f>I32*5.9%+23000+302400</f>
        <v>1161163.7919999999</v>
      </c>
      <c r="L23" s="100">
        <f>J32*5.9%+268800</f>
        <v>1043735.618</v>
      </c>
      <c r="M23" s="100">
        <f>K32*5.9%+235200</f>
        <v>932787.44400000002</v>
      </c>
      <c r="N23" s="100">
        <f>L32*5.9%+201600</f>
        <v>821839.27</v>
      </c>
      <c r="O23" s="100">
        <f>M32*5.9%+168000</f>
        <v>710891.09600000002</v>
      </c>
      <c r="P23" s="100">
        <f>N32*5.9%+134400</f>
        <v>604002.65300000005</v>
      </c>
      <c r="Q23" s="100">
        <f>O32*5.9%+100800</f>
        <v>502797.62100000004</v>
      </c>
      <c r="R23" s="100">
        <f>P32*5.9%+67200</f>
        <v>401592.58900000004</v>
      </c>
      <c r="S23" s="100">
        <f>Q32*5.9%+33600</f>
        <v>300387.55700000003</v>
      </c>
      <c r="T23" s="100">
        <f>R32*5.9%+33600</f>
        <v>232782.52500000002</v>
      </c>
      <c r="U23" s="100">
        <f t="shared" ref="U23:V23" si="11">S32*5.9%</f>
        <v>131577.49300000002</v>
      </c>
      <c r="V23" s="100">
        <f t="shared" si="11"/>
        <v>87572.46100000001</v>
      </c>
      <c r="W23" s="100">
        <f>U32*5.9%</f>
        <v>71887.429000000004</v>
      </c>
      <c r="X23" s="100">
        <f>V32*5.9%</f>
        <v>56202.397000000004</v>
      </c>
      <c r="Y23" s="100">
        <f>W32*5.9%</f>
        <v>40517.365000000005</v>
      </c>
      <c r="Z23" s="100">
        <f>X32*5.9%</f>
        <v>24832.333000000002</v>
      </c>
    </row>
    <row r="24" spans="1:26" ht="22.5" customHeight="1">
      <c r="A24" s="98" t="s">
        <v>76</v>
      </c>
      <c r="B24" s="107" t="s">
        <v>88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14.1" customHeight="1">
      <c r="A25" s="98" t="s">
        <v>16</v>
      </c>
      <c r="B25" s="99" t="s">
        <v>85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49.5" customHeight="1">
      <c r="A26" s="98" t="s">
        <v>18</v>
      </c>
      <c r="B26" s="107" t="s">
        <v>86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14.1" customHeight="1">
      <c r="A27" s="98" t="s">
        <v>20</v>
      </c>
      <c r="B27" s="99" t="s">
        <v>87</v>
      </c>
      <c r="C27" s="100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14.1" customHeight="1">
      <c r="A28" s="98" t="s">
        <v>78</v>
      </c>
      <c r="B28" s="99" t="s">
        <v>89</v>
      </c>
      <c r="C28" s="100"/>
      <c r="D28" s="100">
        <v>0</v>
      </c>
      <c r="E28" s="100">
        <v>288888</v>
      </c>
      <c r="F28" s="100">
        <f>'[1]WYDATKI ukł.wyk.'!F223</f>
        <v>235164</v>
      </c>
      <c r="G28" s="100">
        <v>235164</v>
      </c>
      <c r="H28" s="100">
        <v>235164</v>
      </c>
      <c r="I28" s="100">
        <v>235164</v>
      </c>
      <c r="J28" s="100">
        <v>235164</v>
      </c>
      <c r="K28" s="100">
        <v>235164</v>
      </c>
      <c r="L28" s="100">
        <v>97993</v>
      </c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4.1" customHeight="1">
      <c r="A29" s="98" t="s">
        <v>90</v>
      </c>
      <c r="B29" s="99" t="s">
        <v>91</v>
      </c>
      <c r="C29" s="99"/>
      <c r="D29" s="99"/>
      <c r="E29" s="99"/>
      <c r="F29" s="99"/>
      <c r="G29" s="99"/>
      <c r="H29" s="99"/>
      <c r="I29" s="99"/>
      <c r="J29" s="100">
        <v>400000</v>
      </c>
      <c r="K29" s="100">
        <v>400000</v>
      </c>
      <c r="L29" s="100">
        <v>400000</v>
      </c>
      <c r="M29" s="100">
        <v>400000</v>
      </c>
      <c r="N29" s="100">
        <v>400000</v>
      </c>
      <c r="O29" s="100">
        <v>400000</v>
      </c>
      <c r="P29" s="100">
        <v>400000</v>
      </c>
      <c r="Q29" s="100">
        <v>400000</v>
      </c>
      <c r="R29" s="100">
        <v>400000</v>
      </c>
      <c r="S29" s="100">
        <v>400000</v>
      </c>
      <c r="T29" s="99"/>
      <c r="U29" s="99"/>
      <c r="V29" s="99"/>
      <c r="W29" s="99"/>
      <c r="X29" s="99"/>
      <c r="Y29" s="99"/>
      <c r="Z29" s="99"/>
    </row>
    <row r="30" spans="1:26" ht="14.1" customHeight="1">
      <c r="A30" s="98" t="s">
        <v>92</v>
      </c>
      <c r="B30" s="99" t="s">
        <v>93</v>
      </c>
      <c r="C30" s="100">
        <v>303888</v>
      </c>
      <c r="D30" s="100">
        <f>'[1]Żródła finans.'!E30</f>
        <v>0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4.1" customHeight="1">
      <c r="A31" s="98" t="s">
        <v>94</v>
      </c>
      <c r="B31" s="105" t="s">
        <v>95</v>
      </c>
      <c r="C31" s="106">
        <f t="shared" ref="C31:Z31" si="12">C11-C18</f>
        <v>3213447</v>
      </c>
      <c r="D31" s="106">
        <f t="shared" si="12"/>
        <v>2283957</v>
      </c>
      <c r="E31" s="106">
        <f t="shared" si="12"/>
        <v>964010</v>
      </c>
      <c r="F31" s="106">
        <f t="shared" si="12"/>
        <v>-6372851</v>
      </c>
      <c r="G31" s="106">
        <f t="shared" si="12"/>
        <v>-6722788.7079999968</v>
      </c>
      <c r="H31" s="106">
        <f t="shared" si="12"/>
        <v>-6146613.2977359965</v>
      </c>
      <c r="I31" s="106">
        <f t="shared" si="12"/>
        <v>-5559113.9384362698</v>
      </c>
      <c r="J31" s="106">
        <f t="shared" si="12"/>
        <v>-4960080.5324874222</v>
      </c>
      <c r="K31" s="106">
        <f t="shared" si="12"/>
        <v>-4349299.6259259209</v>
      </c>
      <c r="L31" s="106">
        <f t="shared" si="12"/>
        <v>-3726552.861790888</v>
      </c>
      <c r="M31" s="106">
        <f t="shared" si="12"/>
        <v>-3091617.9908414036</v>
      </c>
      <c r="N31" s="106">
        <f t="shared" si="12"/>
        <v>-2444268.5157550424</v>
      </c>
      <c r="O31" s="106">
        <f t="shared" si="12"/>
        <v>-1784273.6173340604</v>
      </c>
      <c r="P31" s="106">
        <f t="shared" si="12"/>
        <v>-1111398.0563996136</v>
      </c>
      <c r="Q31" s="106">
        <f t="shared" si="12"/>
        <v>-425402.09666907042</v>
      </c>
      <c r="R31" s="106">
        <f t="shared" si="12"/>
        <v>273958.58538433909</v>
      </c>
      <c r="S31" s="106">
        <f t="shared" si="12"/>
        <v>986932.99014731497</v>
      </c>
      <c r="T31" s="106">
        <f t="shared" si="12"/>
        <v>1713774.886253424</v>
      </c>
      <c r="U31" s="106">
        <f t="shared" si="12"/>
        <v>2454742.9037761465</v>
      </c>
      <c r="V31" s="106">
        <f t="shared" si="12"/>
        <v>3210100.6292638332</v>
      </c>
      <c r="W31" s="106">
        <f t="shared" si="12"/>
        <v>3980116.7026535347</v>
      </c>
      <c r="X31" s="106">
        <f t="shared" si="12"/>
        <v>4765064.9161006734</v>
      </c>
      <c r="Y31" s="106">
        <f t="shared" si="12"/>
        <v>5565224.3147629648</v>
      </c>
      <c r="Z31" s="106">
        <f t="shared" si="12"/>
        <v>6380879.1259832531</v>
      </c>
    </row>
    <row r="32" spans="1:26" ht="14.1" customHeight="1">
      <c r="A32" s="98" t="s">
        <v>96</v>
      </c>
      <c r="B32" s="105" t="s">
        <v>97</v>
      </c>
      <c r="C32" s="106">
        <f>'[1]Prognoza dł. 8'!E32</f>
        <v>11488903</v>
      </c>
      <c r="D32" s="106">
        <f>'[1]Prognoza dł. 8'!F32</f>
        <v>11050136</v>
      </c>
      <c r="E32" s="106">
        <f>'[1]Prognoza dł. 8'!G32</f>
        <v>15938798</v>
      </c>
      <c r="F32" s="106">
        <f>'[1]Prognoza dł. 8'!G32</f>
        <v>15938798</v>
      </c>
      <c r="G32" s="106">
        <f>'[1]Prognoza dł. 8'!H32</f>
        <v>15427460</v>
      </c>
      <c r="H32" s="106">
        <f>'[1]Prognoza dł. 8'!I32</f>
        <v>14796474</v>
      </c>
      <c r="I32" s="106">
        <f>'[1]Prognoza dł. 8'!J32</f>
        <v>14165488</v>
      </c>
      <c r="J32" s="106">
        <f>'[1]Prognoza dł. 8'!K32</f>
        <v>13134502</v>
      </c>
      <c r="K32" s="106">
        <f>'[1]Prognoza dł. 8'!L32</f>
        <v>11823516</v>
      </c>
      <c r="L32" s="106">
        <f>'[1]Prognoza dł. 8'!M32</f>
        <v>10512530</v>
      </c>
      <c r="M32" s="106">
        <f>'[1]Prognoza dł. 8'!N32</f>
        <v>9201544</v>
      </c>
      <c r="N32" s="106">
        <f>'[1]Prognoza dł. 8'!O32</f>
        <v>7959367</v>
      </c>
      <c r="O32" s="106">
        <f>'[1]Prognoza dł. 8'!P32</f>
        <v>6813519</v>
      </c>
      <c r="P32" s="106">
        <f>'[1]Prognoza dł. 8'!Q32</f>
        <v>5667671</v>
      </c>
      <c r="Q32" s="106">
        <f>'[1]Prognoza dł. 8'!R32</f>
        <v>4521823</v>
      </c>
      <c r="R32" s="106">
        <f>'[1]Prognoza dł. 8'!S32</f>
        <v>3375975</v>
      </c>
      <c r="S32" s="106">
        <f>'[1]Prognoza dł. 8'!T32</f>
        <v>2230127</v>
      </c>
      <c r="T32" s="106">
        <f>'[1]Prognoza dł. 8'!U32</f>
        <v>1484279</v>
      </c>
      <c r="U32" s="106">
        <f>'[1]Prognoza dł. 8'!V32</f>
        <v>1218431</v>
      </c>
      <c r="V32" s="106">
        <f>'[1]Prognoza dł. 8'!W32</f>
        <v>952583</v>
      </c>
      <c r="W32" s="106">
        <f>'[1]Prognoza dł. 8'!X32</f>
        <v>686735</v>
      </c>
      <c r="X32" s="106">
        <f>'[1]Prognoza dł. 8'!Y32</f>
        <v>420887</v>
      </c>
      <c r="Y32" s="106">
        <f>'[1]Prognoza dł. 8'!Z32</f>
        <v>155039</v>
      </c>
      <c r="Z32" s="106">
        <f>'[1]Prognoza dł. 8'!AA32</f>
        <v>0</v>
      </c>
    </row>
    <row r="33" spans="1:26" ht="50.25" customHeight="1">
      <c r="A33" s="98" t="s">
        <v>16</v>
      </c>
      <c r="B33" s="107" t="s">
        <v>98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20.25" customHeight="1">
      <c r="A34" s="98" t="s">
        <v>99</v>
      </c>
      <c r="B34" s="105" t="s">
        <v>100</v>
      </c>
      <c r="C34" s="108">
        <f t="shared" ref="C34:Z34" si="13">C32/C11*100</f>
        <v>31.162965921331416</v>
      </c>
      <c r="D34" s="108">
        <f t="shared" si="13"/>
        <v>28.726933141524707</v>
      </c>
      <c r="E34" s="108">
        <f t="shared" si="13"/>
        <v>46.403137717518369</v>
      </c>
      <c r="F34" s="108">
        <f t="shared" si="13"/>
        <v>35.73203410169203</v>
      </c>
      <c r="G34" s="108">
        <f t="shared" si="13"/>
        <v>34.8190644971586</v>
      </c>
      <c r="H34" s="108">
        <f t="shared" si="13"/>
        <v>32.891472902505143</v>
      </c>
      <c r="I34" s="108">
        <f t="shared" si="13"/>
        <v>31.013311961413532</v>
      </c>
      <c r="J34" s="108">
        <f t="shared" si="13"/>
        <v>28.321147957033126</v>
      </c>
      <c r="K34" s="108">
        <f t="shared" si="13"/>
        <v>25.108088528256715</v>
      </c>
      <c r="L34" s="108">
        <f t="shared" si="13"/>
        <v>21.985338826922483</v>
      </c>
      <c r="M34" s="108">
        <f t="shared" si="13"/>
        <v>18.951111352526826</v>
      </c>
      <c r="N34" s="108">
        <f t="shared" si="13"/>
        <v>16.143204016321604</v>
      </c>
      <c r="O34" s="108">
        <f t="shared" si="13"/>
        <v>13.608463326700562</v>
      </c>
      <c r="P34" s="108">
        <f t="shared" si="13"/>
        <v>11.146996249156027</v>
      </c>
      <c r="Q34" s="108">
        <f t="shared" si="13"/>
        <v>8.7573276622859044</v>
      </c>
      <c r="R34" s="108">
        <f t="shared" si="13"/>
        <v>6.4380049701922291</v>
      </c>
      <c r="S34" s="108">
        <f t="shared" si="13"/>
        <v>4.187597856886625</v>
      </c>
      <c r="T34" s="108">
        <f t="shared" si="13"/>
        <v>2.7442486717454155</v>
      </c>
      <c r="U34" s="108">
        <f t="shared" si="13"/>
        <v>2.2180466822052596</v>
      </c>
      <c r="V34" s="108">
        <f t="shared" si="13"/>
        <v>1.7073544271949144</v>
      </c>
      <c r="W34" s="108">
        <f t="shared" si="13"/>
        <v>1.2118544662558237</v>
      </c>
      <c r="X34" s="108">
        <f t="shared" si="13"/>
        <v>0.73123429978160004</v>
      </c>
      <c r="Y34" s="108">
        <f t="shared" si="13"/>
        <v>0.26518631396896758</v>
      </c>
      <c r="Z34" s="108">
        <f t="shared" si="13"/>
        <v>0</v>
      </c>
    </row>
    <row r="35" spans="1:26" ht="26.25" customHeight="1">
      <c r="A35" s="98" t="s">
        <v>101</v>
      </c>
      <c r="B35" s="109" t="s">
        <v>102</v>
      </c>
      <c r="C35" s="108">
        <f t="shared" ref="C35:Z35" si="14">(C21+C23+C28+C29)/C11*100</f>
        <v>2.9436570772129822</v>
      </c>
      <c r="D35" s="108">
        <f t="shared" si="14"/>
        <v>3.1335316966479434</v>
      </c>
      <c r="E35" s="108">
        <f t="shared" si="14"/>
        <v>3.578834095835528</v>
      </c>
      <c r="F35" s="108">
        <f t="shared" si="14"/>
        <v>3.8162112233636436</v>
      </c>
      <c r="G35" s="108">
        <f t="shared" si="14"/>
        <v>4.9199134647530336</v>
      </c>
      <c r="H35" s="108">
        <f t="shared" si="14"/>
        <v>5.0294578902015346</v>
      </c>
      <c r="I35" s="108">
        <f t="shared" si="14"/>
        <v>4.8064492393479208</v>
      </c>
      <c r="J35" s="108">
        <f t="shared" si="14"/>
        <v>5.4361889502754934</v>
      </c>
      <c r="K35" s="108">
        <f t="shared" si="14"/>
        <v>5.7491759949668424</v>
      </c>
      <c r="L35" s="108">
        <f t="shared" si="14"/>
        <v>5.1294751998306536</v>
      </c>
      <c r="M35" s="108">
        <f t="shared" si="14"/>
        <v>4.6211810090878895</v>
      </c>
      <c r="N35" s="108">
        <f t="shared" si="14"/>
        <v>4.1862419134105942</v>
      </c>
      <c r="O35" s="108">
        <f t="shared" si="14"/>
        <v>3.7084164431283098</v>
      </c>
      <c r="P35" s="108">
        <f t="shared" si="14"/>
        <v>3.4415509766841135</v>
      </c>
      <c r="Q35" s="108">
        <f t="shared" si="14"/>
        <v>3.1929002754176414</v>
      </c>
      <c r="R35" s="108">
        <f t="shared" si="14"/>
        <v>2.9509786663287469</v>
      </c>
      <c r="S35" s="108">
        <f t="shared" si="14"/>
        <v>2.7156538255652864</v>
      </c>
      <c r="T35" s="108">
        <f t="shared" si="14"/>
        <v>1.8093670518553244</v>
      </c>
      <c r="U35" s="108">
        <f t="shared" si="14"/>
        <v>0.72347822418539887</v>
      </c>
      <c r="V35" s="108">
        <f t="shared" si="14"/>
        <v>0.63345030170559158</v>
      </c>
      <c r="W35" s="108">
        <f t="shared" si="14"/>
        <v>0.59598853713073696</v>
      </c>
      <c r="X35" s="108">
        <f t="shared" si="14"/>
        <v>0.55951905510191891</v>
      </c>
      <c r="Y35" s="108">
        <f t="shared" si="14"/>
        <v>0.52402235484044235</v>
      </c>
      <c r="Z35" s="108">
        <f t="shared" si="14"/>
        <v>0.30288695978489477</v>
      </c>
    </row>
    <row r="36" spans="1:26" ht="25.5" customHeight="1">
      <c r="A36" s="98" t="s">
        <v>103</v>
      </c>
      <c r="B36" s="109" t="s">
        <v>104</v>
      </c>
      <c r="C36" s="108">
        <f t="shared" ref="C36:Z36" si="15">C32/C11*100</f>
        <v>31.162965921331416</v>
      </c>
      <c r="D36" s="108">
        <f t="shared" si="15"/>
        <v>28.726933141524707</v>
      </c>
      <c r="E36" s="108">
        <f t="shared" si="15"/>
        <v>46.403137717518369</v>
      </c>
      <c r="F36" s="108">
        <f t="shared" si="15"/>
        <v>35.73203410169203</v>
      </c>
      <c r="G36" s="108">
        <f t="shared" si="15"/>
        <v>34.8190644971586</v>
      </c>
      <c r="H36" s="108">
        <f t="shared" si="15"/>
        <v>32.891472902505143</v>
      </c>
      <c r="I36" s="108">
        <f t="shared" si="15"/>
        <v>31.013311961413532</v>
      </c>
      <c r="J36" s="108">
        <f t="shared" si="15"/>
        <v>28.321147957033126</v>
      </c>
      <c r="K36" s="108">
        <f t="shared" si="15"/>
        <v>25.108088528256715</v>
      </c>
      <c r="L36" s="108">
        <f t="shared" si="15"/>
        <v>21.985338826922483</v>
      </c>
      <c r="M36" s="108">
        <f t="shared" si="15"/>
        <v>18.951111352526826</v>
      </c>
      <c r="N36" s="108">
        <f t="shared" si="15"/>
        <v>16.143204016321604</v>
      </c>
      <c r="O36" s="108">
        <f t="shared" si="15"/>
        <v>13.608463326700562</v>
      </c>
      <c r="P36" s="108">
        <f t="shared" si="15"/>
        <v>11.146996249156027</v>
      </c>
      <c r="Q36" s="108">
        <f t="shared" si="15"/>
        <v>8.7573276622859044</v>
      </c>
      <c r="R36" s="108">
        <f t="shared" si="15"/>
        <v>6.4380049701922291</v>
      </c>
      <c r="S36" s="108">
        <f t="shared" si="15"/>
        <v>4.187597856886625</v>
      </c>
      <c r="T36" s="108">
        <f t="shared" si="15"/>
        <v>2.7442486717454155</v>
      </c>
      <c r="U36" s="108">
        <f t="shared" si="15"/>
        <v>2.2180466822052596</v>
      </c>
      <c r="V36" s="108">
        <f t="shared" si="15"/>
        <v>1.7073544271949144</v>
      </c>
      <c r="W36" s="108">
        <f t="shared" si="15"/>
        <v>1.2118544662558237</v>
      </c>
      <c r="X36" s="108">
        <f t="shared" si="15"/>
        <v>0.73123429978160004</v>
      </c>
      <c r="Y36" s="108">
        <f t="shared" si="15"/>
        <v>0.26518631396896758</v>
      </c>
      <c r="Z36" s="108">
        <f t="shared" si="15"/>
        <v>0</v>
      </c>
    </row>
    <row r="37" spans="1:26" ht="25.5" customHeight="1" thickBot="1">
      <c r="A37" s="110" t="s">
        <v>105</v>
      </c>
      <c r="B37" s="111" t="s">
        <v>106</v>
      </c>
      <c r="C37" s="108">
        <f t="shared" ref="C37:Z37" si="16">(C23+C21+C28+C29)/C11*100</f>
        <v>2.9436570772129822</v>
      </c>
      <c r="D37" s="108">
        <f t="shared" si="16"/>
        <v>3.1335316966479434</v>
      </c>
      <c r="E37" s="108">
        <f t="shared" si="16"/>
        <v>3.578834095835528</v>
      </c>
      <c r="F37" s="108">
        <f t="shared" si="16"/>
        <v>3.8162112233636436</v>
      </c>
      <c r="G37" s="108">
        <f t="shared" si="16"/>
        <v>4.9199134647530336</v>
      </c>
      <c r="H37" s="108">
        <f t="shared" si="16"/>
        <v>5.0294578902015346</v>
      </c>
      <c r="I37" s="108">
        <f t="shared" si="16"/>
        <v>4.8064492393479208</v>
      </c>
      <c r="J37" s="108">
        <f t="shared" si="16"/>
        <v>5.4361889502754934</v>
      </c>
      <c r="K37" s="108">
        <f t="shared" si="16"/>
        <v>5.7491759949668424</v>
      </c>
      <c r="L37" s="108">
        <f t="shared" si="16"/>
        <v>5.1294751998306536</v>
      </c>
      <c r="M37" s="108">
        <f t="shared" si="16"/>
        <v>4.6211810090878895</v>
      </c>
      <c r="N37" s="108">
        <f t="shared" si="16"/>
        <v>4.1862419134105942</v>
      </c>
      <c r="O37" s="108">
        <f t="shared" si="16"/>
        <v>3.7084164431283098</v>
      </c>
      <c r="P37" s="108">
        <f t="shared" si="16"/>
        <v>3.4415509766841135</v>
      </c>
      <c r="Q37" s="108">
        <f t="shared" si="16"/>
        <v>3.1929002754176414</v>
      </c>
      <c r="R37" s="108">
        <f t="shared" si="16"/>
        <v>2.9509786663287469</v>
      </c>
      <c r="S37" s="108">
        <f t="shared" si="16"/>
        <v>2.7156538255652864</v>
      </c>
      <c r="T37" s="108">
        <f t="shared" si="16"/>
        <v>1.8093670518553244</v>
      </c>
      <c r="U37" s="108">
        <f t="shared" si="16"/>
        <v>0.72347822418539887</v>
      </c>
      <c r="V37" s="108">
        <f t="shared" si="16"/>
        <v>0.63345030170559158</v>
      </c>
      <c r="W37" s="108">
        <f t="shared" si="16"/>
        <v>0.59598853713073696</v>
      </c>
      <c r="X37" s="108">
        <f t="shared" si="16"/>
        <v>0.55951905510191891</v>
      </c>
      <c r="Y37" s="108">
        <f t="shared" si="16"/>
        <v>0.52402235484044235</v>
      </c>
      <c r="Z37" s="108">
        <f t="shared" si="16"/>
        <v>0.30288695978489477</v>
      </c>
    </row>
  </sheetData>
  <mergeCells count="7">
    <mergeCell ref="M8:Z8"/>
    <mergeCell ref="A6:L6"/>
    <mergeCell ref="A8:A9"/>
    <mergeCell ref="B8:B9"/>
    <mergeCell ref="C8:C9"/>
    <mergeCell ref="D8:D9"/>
    <mergeCell ref="E8:L8"/>
  </mergeCells>
  <printOptions horizontalCentered="1" verticalCentered="1"/>
  <pageMargins left="0.19685039370078741" right="0.39370078740157483" top="0.25" bottom="0.59" header="0.17" footer="0.19"/>
  <pageSetup paperSize="9" scale="80" fitToWidth="2" fitToHeight="2" orientation="landscape" horizontalDpi="4294967295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A35"/>
  <sheetViews>
    <sheetView topLeftCell="A10" workbookViewId="0">
      <selection activeCell="I29" sqref="I29"/>
    </sheetView>
  </sheetViews>
  <sheetFormatPr defaultRowHeight="9.75"/>
  <cols>
    <col min="1" max="1" width="3.42578125" style="1" customWidth="1"/>
    <col min="2" max="2" width="35.7109375" style="1" customWidth="1"/>
    <col min="3" max="3" width="10.85546875" style="1" hidden="1" customWidth="1"/>
    <col min="4" max="4" width="11.140625" style="1" hidden="1" customWidth="1"/>
    <col min="5" max="5" width="9.5703125" style="1" hidden="1" customWidth="1"/>
    <col min="6" max="16" width="9.5703125" style="1" customWidth="1"/>
    <col min="17" max="17" width="9.7109375" style="1" customWidth="1"/>
    <col min="18" max="30" width="9.5703125" style="1" customWidth="1"/>
    <col min="31" max="42" width="10.140625" style="1" customWidth="1"/>
    <col min="43" max="16384" width="9.140625" style="1"/>
  </cols>
  <sheetData>
    <row r="1" spans="1:27" ht="12">
      <c r="D1" s="2"/>
      <c r="F1" s="3"/>
      <c r="K1" s="4" t="s">
        <v>0</v>
      </c>
      <c r="Y1" s="4" t="s">
        <v>0</v>
      </c>
    </row>
    <row r="2" spans="1:27" ht="12">
      <c r="A2" s="5"/>
      <c r="B2" s="6"/>
      <c r="C2" s="5"/>
      <c r="D2" s="2"/>
      <c r="F2" s="3"/>
      <c r="K2" s="4" t="s">
        <v>1</v>
      </c>
      <c r="Y2" s="4" t="s">
        <v>1</v>
      </c>
    </row>
    <row r="3" spans="1:27" ht="12">
      <c r="A3" s="5"/>
      <c r="B3" s="6"/>
      <c r="D3" s="2"/>
      <c r="F3" s="3"/>
      <c r="K3" s="4" t="s">
        <v>2</v>
      </c>
      <c r="Y3" s="4" t="s">
        <v>2</v>
      </c>
    </row>
    <row r="4" spans="1:27" ht="12">
      <c r="A4" s="5"/>
      <c r="B4" s="6"/>
      <c r="D4" s="2"/>
      <c r="F4" s="3"/>
      <c r="K4" s="4" t="s">
        <v>3</v>
      </c>
      <c r="Y4" s="4" t="s">
        <v>107</v>
      </c>
    </row>
    <row r="5" spans="1:27" ht="12">
      <c r="A5" s="5"/>
      <c r="B5" s="6"/>
      <c r="D5" s="2"/>
      <c r="E5" s="4"/>
      <c r="F5" s="3"/>
    </row>
    <row r="6" spans="1:27">
      <c r="A6" s="5"/>
      <c r="B6" s="6"/>
      <c r="D6" s="2"/>
      <c r="E6" s="2"/>
    </row>
    <row r="7" spans="1:27">
      <c r="A7" s="5"/>
      <c r="B7" s="6"/>
      <c r="D7" s="2"/>
      <c r="E7" s="2"/>
    </row>
    <row r="8" spans="1:27">
      <c r="A8" s="5"/>
      <c r="B8" s="6"/>
      <c r="D8" s="2"/>
      <c r="E8" s="2"/>
    </row>
    <row r="9" spans="1:27">
      <c r="A9" s="5"/>
      <c r="B9" s="6"/>
      <c r="D9" s="7"/>
      <c r="E9" s="5"/>
      <c r="F9" s="5"/>
    </row>
    <row r="10" spans="1:27" ht="12.75" customHeight="1">
      <c r="B10" s="120" t="s">
        <v>4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 t="s">
        <v>4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</row>
    <row r="11" spans="1:27">
      <c r="A11" s="5"/>
      <c r="B11" s="8"/>
      <c r="C11" s="5"/>
      <c r="D11" s="5"/>
      <c r="E11" s="5"/>
      <c r="F11" s="5"/>
    </row>
    <row r="12" spans="1:27">
      <c r="A12" s="5"/>
      <c r="B12" s="8"/>
      <c r="C12" s="5"/>
      <c r="D12" s="5"/>
      <c r="E12" s="5"/>
      <c r="F12" s="5"/>
    </row>
    <row r="13" spans="1:27">
      <c r="A13" s="5"/>
      <c r="B13" s="6"/>
      <c r="C13" s="5"/>
      <c r="D13" s="5"/>
      <c r="E13" s="5"/>
      <c r="F13" s="5"/>
    </row>
    <row r="14" spans="1:27" ht="10.5" thickBot="1">
      <c r="M14" s="9" t="s">
        <v>5</v>
      </c>
      <c r="AA14" s="9" t="s">
        <v>5</v>
      </c>
    </row>
    <row r="15" spans="1:27" ht="12.75" customHeight="1">
      <c r="A15" s="10"/>
      <c r="B15" s="11"/>
      <c r="C15" s="11"/>
      <c r="D15" s="121" t="s">
        <v>6</v>
      </c>
      <c r="E15" s="122"/>
      <c r="F15" s="122"/>
      <c r="G15" s="122"/>
      <c r="H15" s="122"/>
      <c r="I15" s="122"/>
      <c r="J15" s="122"/>
      <c r="K15" s="122"/>
      <c r="L15" s="122"/>
      <c r="M15" s="123"/>
      <c r="N15" s="12"/>
      <c r="O15" s="13"/>
      <c r="P15" s="13"/>
      <c r="Q15" s="13"/>
      <c r="R15" s="13"/>
      <c r="S15" s="13"/>
      <c r="T15" s="13" t="s">
        <v>6</v>
      </c>
      <c r="U15" s="13"/>
      <c r="V15" s="13"/>
      <c r="W15" s="13"/>
      <c r="X15" s="13"/>
      <c r="Y15" s="13"/>
      <c r="Z15" s="13"/>
      <c r="AA15" s="14"/>
    </row>
    <row r="16" spans="1:27" ht="12">
      <c r="A16" s="15"/>
      <c r="B16" s="16" t="s">
        <v>7</v>
      </c>
      <c r="C16" s="16" t="s">
        <v>8</v>
      </c>
      <c r="D16" s="17"/>
      <c r="E16" s="124" t="s">
        <v>9</v>
      </c>
      <c r="F16" s="18" t="s">
        <v>10</v>
      </c>
      <c r="G16" s="19"/>
      <c r="H16" s="20"/>
      <c r="I16" s="19"/>
      <c r="J16" s="20"/>
      <c r="K16" s="19"/>
      <c r="L16" s="20"/>
      <c r="M16" s="20"/>
      <c r="N16" s="20"/>
      <c r="O16" s="19"/>
      <c r="P16" s="20"/>
      <c r="Q16" s="19"/>
      <c r="R16" s="20"/>
      <c r="S16" s="19"/>
      <c r="T16" s="20"/>
      <c r="U16" s="19"/>
      <c r="V16" s="20"/>
      <c r="W16" s="19"/>
      <c r="X16" s="20"/>
      <c r="Y16" s="19"/>
      <c r="Z16" s="20"/>
      <c r="AA16" s="21"/>
    </row>
    <row r="17" spans="1:27" ht="12">
      <c r="A17" s="22" t="s">
        <v>11</v>
      </c>
      <c r="B17" s="16" t="s">
        <v>12</v>
      </c>
      <c r="C17" s="16" t="s">
        <v>13</v>
      </c>
      <c r="D17" s="16" t="s">
        <v>8</v>
      </c>
      <c r="E17" s="125"/>
      <c r="F17" s="23">
        <v>2008</v>
      </c>
      <c r="G17" s="16">
        <v>2009</v>
      </c>
      <c r="H17" s="23">
        <v>2010</v>
      </c>
      <c r="I17" s="24">
        <v>2011</v>
      </c>
      <c r="J17" s="23">
        <v>2012</v>
      </c>
      <c r="K17" s="24">
        <v>2013</v>
      </c>
      <c r="L17" s="23">
        <v>2014</v>
      </c>
      <c r="M17" s="23">
        <v>2015</v>
      </c>
      <c r="N17" s="23">
        <v>2016</v>
      </c>
      <c r="O17" s="24">
        <v>2017</v>
      </c>
      <c r="P17" s="23">
        <v>2018</v>
      </c>
      <c r="Q17" s="24">
        <v>2019</v>
      </c>
      <c r="R17" s="23">
        <v>2020</v>
      </c>
      <c r="S17" s="24">
        <v>2021</v>
      </c>
      <c r="T17" s="23">
        <v>2022</v>
      </c>
      <c r="U17" s="24">
        <v>2023</v>
      </c>
      <c r="V17" s="23">
        <v>2024</v>
      </c>
      <c r="W17" s="24">
        <v>2025</v>
      </c>
      <c r="X17" s="23">
        <v>2026</v>
      </c>
      <c r="Y17" s="24">
        <v>2027</v>
      </c>
      <c r="Z17" s="23">
        <v>2028</v>
      </c>
      <c r="AA17" s="25">
        <v>2029</v>
      </c>
    </row>
    <row r="18" spans="1:27" ht="12">
      <c r="A18" s="15"/>
      <c r="B18" s="17"/>
      <c r="C18" s="16" t="s">
        <v>14</v>
      </c>
      <c r="D18" s="26" t="s">
        <v>15</v>
      </c>
      <c r="E18" s="125"/>
      <c r="F18" s="27"/>
      <c r="G18" s="28"/>
      <c r="H18" s="27"/>
      <c r="I18" s="28"/>
      <c r="J18" s="27"/>
      <c r="K18" s="28"/>
      <c r="L18" s="27"/>
      <c r="M18" s="27"/>
      <c r="N18" s="27"/>
      <c r="O18" s="28"/>
      <c r="P18" s="27"/>
      <c r="Q18" s="28"/>
      <c r="R18" s="27"/>
      <c r="S18" s="28"/>
      <c r="T18" s="27"/>
      <c r="U18" s="28"/>
      <c r="V18" s="27"/>
      <c r="W18" s="28"/>
      <c r="X18" s="27"/>
      <c r="Y18" s="28"/>
      <c r="Z18" s="27"/>
      <c r="AA18" s="29"/>
    </row>
    <row r="19" spans="1:27" ht="12.75" thickBot="1">
      <c r="A19" s="30"/>
      <c r="B19" s="31"/>
      <c r="C19" s="32"/>
      <c r="D19" s="33"/>
      <c r="E19" s="126"/>
      <c r="F19" s="34"/>
      <c r="G19" s="35"/>
      <c r="H19" s="34"/>
      <c r="I19" s="35"/>
      <c r="J19" s="34"/>
      <c r="K19" s="35"/>
      <c r="L19" s="34"/>
      <c r="M19" s="34"/>
      <c r="N19" s="34"/>
      <c r="O19" s="35"/>
      <c r="P19" s="34"/>
      <c r="Q19" s="35"/>
      <c r="R19" s="34"/>
      <c r="S19" s="35"/>
      <c r="T19" s="34"/>
      <c r="U19" s="35"/>
      <c r="V19" s="34"/>
      <c r="W19" s="35"/>
      <c r="X19" s="34"/>
      <c r="Y19" s="35"/>
      <c r="Z19" s="34"/>
      <c r="AA19" s="36"/>
    </row>
    <row r="20" spans="1:27" s="41" customFormat="1" ht="12" thickBot="1">
      <c r="A20" s="37">
        <v>1</v>
      </c>
      <c r="B20" s="38">
        <v>2</v>
      </c>
      <c r="C20" s="38">
        <v>3</v>
      </c>
      <c r="D20" s="38">
        <v>4</v>
      </c>
      <c r="E20" s="38">
        <v>5</v>
      </c>
      <c r="F20" s="39">
        <v>6</v>
      </c>
      <c r="G20" s="38">
        <v>7</v>
      </c>
      <c r="H20" s="39">
        <v>8</v>
      </c>
      <c r="I20" s="38">
        <v>9</v>
      </c>
      <c r="J20" s="39">
        <v>10</v>
      </c>
      <c r="K20" s="38">
        <v>11</v>
      </c>
      <c r="L20" s="39">
        <v>12</v>
      </c>
      <c r="M20" s="39">
        <v>13</v>
      </c>
      <c r="N20" s="39">
        <v>14</v>
      </c>
      <c r="O20" s="38">
        <v>15</v>
      </c>
      <c r="P20" s="39">
        <v>16</v>
      </c>
      <c r="Q20" s="38">
        <v>17</v>
      </c>
      <c r="R20" s="39">
        <v>18</v>
      </c>
      <c r="S20" s="38">
        <v>19</v>
      </c>
      <c r="T20" s="39">
        <v>20</v>
      </c>
      <c r="U20" s="38">
        <v>21</v>
      </c>
      <c r="V20" s="39">
        <v>22</v>
      </c>
      <c r="W20" s="38">
        <v>23</v>
      </c>
      <c r="X20" s="39">
        <v>24</v>
      </c>
      <c r="Y20" s="38">
        <v>25</v>
      </c>
      <c r="Z20" s="39">
        <v>26</v>
      </c>
      <c r="AA20" s="40">
        <v>27</v>
      </c>
    </row>
    <row r="21" spans="1:27" ht="12.75">
      <c r="A21" s="42" t="s">
        <v>16</v>
      </c>
      <c r="B21" s="43" t="s">
        <v>17</v>
      </c>
      <c r="C21" s="44">
        <v>0</v>
      </c>
      <c r="D21" s="45">
        <v>0</v>
      </c>
      <c r="E21" s="45">
        <v>4000000</v>
      </c>
      <c r="F21" s="46">
        <v>4000000</v>
      </c>
      <c r="G21" s="47">
        <v>4000000</v>
      </c>
      <c r="H21" s="46">
        <v>4000000</v>
      </c>
      <c r="I21" s="47">
        <v>4000000</v>
      </c>
      <c r="J21" s="46">
        <v>4000000</v>
      </c>
      <c r="K21" s="48">
        <f>J21-'[2]Sytuacja finans.'!J29</f>
        <v>3600000</v>
      </c>
      <c r="L21" s="48">
        <f>K21-'[2]Sytuacja finans.'!K29</f>
        <v>3200000</v>
      </c>
      <c r="M21" s="48">
        <f>L21-'[2]Sytuacja finans.'!L29</f>
        <v>2800000</v>
      </c>
      <c r="N21" s="48">
        <f>M21-'[2]Sytuacja finans.'!M29</f>
        <v>2400000</v>
      </c>
      <c r="O21" s="48">
        <f>N21-'[2]Sytuacja finans.'!N29</f>
        <v>2000000</v>
      </c>
      <c r="P21" s="48">
        <f>O21-'[2]Sytuacja finans.'!O29</f>
        <v>1600000</v>
      </c>
      <c r="Q21" s="48">
        <f>P21-'[2]Sytuacja finans.'!P29</f>
        <v>1200000</v>
      </c>
      <c r="R21" s="48">
        <f>Q21-'[2]Sytuacja finans.'!Q29</f>
        <v>800000</v>
      </c>
      <c r="S21" s="48">
        <f>R21-'[2]Sytuacja finans.'!R29</f>
        <v>400000</v>
      </c>
      <c r="T21" s="48">
        <f>S21-'[2]Sytuacja finans.'!S29</f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9">
        <v>0</v>
      </c>
    </row>
    <row r="22" spans="1:27" ht="12.75">
      <c r="A22" s="50" t="s">
        <v>18</v>
      </c>
      <c r="B22" s="51" t="s">
        <v>19</v>
      </c>
      <c r="C22" s="52">
        <v>11018970</v>
      </c>
      <c r="D22" s="53">
        <v>11468903</v>
      </c>
      <c r="E22" s="53">
        <v>7478903</v>
      </c>
      <c r="F22" s="54">
        <f>E22-'[1]Żródła finans.'!D27</f>
        <v>7050136</v>
      </c>
      <c r="G22" s="54">
        <f>F22-'Sytuacja finans.'!F21+5400000</f>
        <v>11938798</v>
      </c>
      <c r="H22" s="54">
        <f>G22-'Sytuacja finans.'!G21</f>
        <v>11427460</v>
      </c>
      <c r="I22" s="54">
        <f>H22-'Sytuacja finans.'!H21</f>
        <v>10796474</v>
      </c>
      <c r="J22" s="54">
        <f>I22-'Sytuacja finans.'!I21</f>
        <v>10165488</v>
      </c>
      <c r="K22" s="54">
        <f>J22-'Sytuacja finans.'!J21</f>
        <v>9534502</v>
      </c>
      <c r="L22" s="54">
        <f>K22-'Sytuacja finans.'!K21</f>
        <v>8623516</v>
      </c>
      <c r="M22" s="54">
        <f>L22-'Sytuacja finans.'!L21</f>
        <v>7712530</v>
      </c>
      <c r="N22" s="54">
        <f>M22-'Sytuacja finans.'!M21</f>
        <v>6801544</v>
      </c>
      <c r="O22" s="54">
        <f>N22-'Sytuacja finans.'!N21</f>
        <v>5959367</v>
      </c>
      <c r="P22" s="54">
        <f>O22-'Sytuacja finans.'!O21</f>
        <v>5213519</v>
      </c>
      <c r="Q22" s="54">
        <f>P22-'Sytuacja finans.'!P21</f>
        <v>4467671</v>
      </c>
      <c r="R22" s="54">
        <f>Q22-'Sytuacja finans.'!Q21</f>
        <v>3721823</v>
      </c>
      <c r="S22" s="54">
        <f>R22-'Sytuacja finans.'!R21</f>
        <v>2975975</v>
      </c>
      <c r="T22" s="54">
        <f>S22-'Sytuacja finans.'!S21</f>
        <v>2230127</v>
      </c>
      <c r="U22" s="54">
        <f>T22-'Sytuacja finans.'!T21</f>
        <v>1484279</v>
      </c>
      <c r="V22" s="54">
        <f>U22-'Sytuacja finans.'!U21</f>
        <v>1218431</v>
      </c>
      <c r="W22" s="54">
        <f>V22-'Sytuacja finans.'!V21</f>
        <v>952583</v>
      </c>
      <c r="X22" s="54">
        <f>W22-'Sytuacja finans.'!W21</f>
        <v>686735</v>
      </c>
      <c r="Y22" s="54">
        <f>X22-'Sytuacja finans.'!X21</f>
        <v>420887</v>
      </c>
      <c r="Z22" s="54">
        <f>Y22-'Sytuacja finans.'!Y21</f>
        <v>155039</v>
      </c>
      <c r="AA22" s="54">
        <f>Z22-'Sytuacja finans.'!Z21</f>
        <v>0</v>
      </c>
    </row>
    <row r="23" spans="1:27" ht="12.75">
      <c r="A23" s="55" t="s">
        <v>20</v>
      </c>
      <c r="B23" s="43" t="s">
        <v>21</v>
      </c>
      <c r="C23" s="44">
        <v>171248</v>
      </c>
      <c r="D23" s="45">
        <v>20000</v>
      </c>
      <c r="E23" s="45">
        <v>10000</v>
      </c>
      <c r="F23" s="4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v>0</v>
      </c>
      <c r="M23" s="57">
        <v>0</v>
      </c>
      <c r="N23" s="57">
        <v>0</v>
      </c>
      <c r="O23" s="58">
        <v>0</v>
      </c>
      <c r="P23" s="57">
        <v>0</v>
      </c>
      <c r="Q23" s="58">
        <v>0</v>
      </c>
      <c r="R23" s="57">
        <v>0</v>
      </c>
      <c r="S23" s="58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9">
        <v>0</v>
      </c>
    </row>
    <row r="24" spans="1:27" ht="12.75">
      <c r="A24" s="50" t="s">
        <v>22</v>
      </c>
      <c r="B24" s="51" t="s">
        <v>23</v>
      </c>
      <c r="C24" s="52"/>
      <c r="D24" s="53"/>
      <c r="E24" s="53"/>
      <c r="F24" s="54"/>
      <c r="G24" s="60"/>
      <c r="H24" s="56"/>
      <c r="I24" s="60"/>
      <c r="J24" s="56"/>
      <c r="K24" s="60"/>
      <c r="L24" s="56"/>
      <c r="M24" s="56"/>
      <c r="N24" s="56"/>
      <c r="O24" s="60"/>
      <c r="P24" s="56"/>
      <c r="Q24" s="60"/>
      <c r="R24" s="56"/>
      <c r="S24" s="60"/>
      <c r="T24" s="56"/>
      <c r="U24" s="56"/>
      <c r="V24" s="56"/>
      <c r="W24" s="56"/>
      <c r="X24" s="56"/>
      <c r="Y24" s="56"/>
      <c r="Z24" s="56"/>
      <c r="AA24" s="61"/>
    </row>
    <row r="25" spans="1:27" ht="12.75">
      <c r="A25" s="55" t="s">
        <v>24</v>
      </c>
      <c r="B25" s="43" t="s">
        <v>25</v>
      </c>
      <c r="C25" s="44">
        <v>0</v>
      </c>
      <c r="D25" s="45">
        <f t="shared" ref="D25:AA25" si="0">D30</f>
        <v>0</v>
      </c>
      <c r="E25" s="45">
        <f t="shared" si="0"/>
        <v>0</v>
      </c>
      <c r="F25" s="46">
        <f t="shared" si="0"/>
        <v>0</v>
      </c>
      <c r="G25" s="58">
        <f t="shared" si="0"/>
        <v>0</v>
      </c>
      <c r="H25" s="57">
        <f t="shared" si="0"/>
        <v>0</v>
      </c>
      <c r="I25" s="58">
        <f t="shared" si="0"/>
        <v>0</v>
      </c>
      <c r="J25" s="57">
        <f t="shared" si="0"/>
        <v>0</v>
      </c>
      <c r="K25" s="58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8">
        <f t="shared" si="0"/>
        <v>0</v>
      </c>
      <c r="P25" s="57">
        <f t="shared" si="0"/>
        <v>0</v>
      </c>
      <c r="Q25" s="58">
        <f t="shared" si="0"/>
        <v>0</v>
      </c>
      <c r="R25" s="57">
        <f t="shared" si="0"/>
        <v>0</v>
      </c>
      <c r="S25" s="58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57">
        <f t="shared" si="0"/>
        <v>0</v>
      </c>
      <c r="X25" s="57">
        <f t="shared" si="0"/>
        <v>0</v>
      </c>
      <c r="Y25" s="57">
        <f t="shared" si="0"/>
        <v>0</v>
      </c>
      <c r="Z25" s="57">
        <f t="shared" si="0"/>
        <v>0</v>
      </c>
      <c r="AA25" s="59">
        <f t="shared" si="0"/>
        <v>0</v>
      </c>
    </row>
    <row r="26" spans="1:27" ht="12.75">
      <c r="A26" s="55"/>
      <c r="B26" s="43" t="s">
        <v>26</v>
      </c>
      <c r="C26" s="44"/>
      <c r="D26" s="45"/>
      <c r="E26" s="45"/>
      <c r="F26" s="46"/>
      <c r="G26" s="58"/>
      <c r="H26" s="57"/>
      <c r="I26" s="58"/>
      <c r="J26" s="57"/>
      <c r="K26" s="58"/>
      <c r="L26" s="57"/>
      <c r="M26" s="57"/>
      <c r="N26" s="57"/>
      <c r="O26" s="58"/>
      <c r="P26" s="57"/>
      <c r="Q26" s="58"/>
      <c r="R26" s="57"/>
      <c r="S26" s="58"/>
      <c r="T26" s="57"/>
      <c r="U26" s="57"/>
      <c r="V26" s="57"/>
      <c r="W26" s="57"/>
      <c r="X26" s="57"/>
      <c r="Y26" s="57"/>
      <c r="Z26" s="57"/>
      <c r="AA26" s="59"/>
    </row>
    <row r="27" spans="1:27" ht="12.75">
      <c r="A27" s="55"/>
      <c r="B27" s="43" t="s">
        <v>27</v>
      </c>
      <c r="C27" s="44"/>
      <c r="D27" s="45"/>
      <c r="E27" s="45"/>
      <c r="F27" s="46"/>
      <c r="G27" s="58"/>
      <c r="H27" s="57"/>
      <c r="I27" s="58"/>
      <c r="J27" s="57"/>
      <c r="K27" s="58"/>
      <c r="L27" s="57"/>
      <c r="M27" s="57"/>
      <c r="N27" s="57"/>
      <c r="O27" s="58"/>
      <c r="P27" s="57"/>
      <c r="Q27" s="58"/>
      <c r="R27" s="57"/>
      <c r="S27" s="58"/>
      <c r="T27" s="57"/>
      <c r="U27" s="57"/>
      <c r="V27" s="57"/>
      <c r="W27" s="57"/>
      <c r="X27" s="57"/>
      <c r="Y27" s="57"/>
      <c r="Z27" s="57"/>
      <c r="AA27" s="59"/>
    </row>
    <row r="28" spans="1:27" ht="12.75">
      <c r="A28" s="55"/>
      <c r="B28" s="51" t="s">
        <v>28</v>
      </c>
      <c r="C28" s="52"/>
      <c r="D28" s="53"/>
      <c r="E28" s="53"/>
      <c r="F28" s="54"/>
      <c r="G28" s="60"/>
      <c r="H28" s="56"/>
      <c r="I28" s="60"/>
      <c r="J28" s="56"/>
      <c r="K28" s="60"/>
      <c r="L28" s="56"/>
      <c r="M28" s="56"/>
      <c r="N28" s="56"/>
      <c r="O28" s="60"/>
      <c r="P28" s="56"/>
      <c r="Q28" s="60"/>
      <c r="R28" s="56"/>
      <c r="S28" s="60"/>
      <c r="T28" s="56"/>
      <c r="U28" s="56"/>
      <c r="V28" s="56"/>
      <c r="W28" s="56"/>
      <c r="X28" s="56"/>
      <c r="Y28" s="56"/>
      <c r="Z28" s="56"/>
      <c r="AA28" s="61"/>
    </row>
    <row r="29" spans="1:27" ht="12.75">
      <c r="A29" s="55"/>
      <c r="B29" s="43" t="s">
        <v>29</v>
      </c>
      <c r="C29" s="44"/>
      <c r="D29" s="45"/>
      <c r="E29" s="45"/>
      <c r="F29" s="46"/>
      <c r="G29" s="58"/>
      <c r="H29" s="57"/>
      <c r="I29" s="58"/>
      <c r="J29" s="57"/>
      <c r="K29" s="58"/>
      <c r="L29" s="57"/>
      <c r="M29" s="57"/>
      <c r="N29" s="57"/>
      <c r="O29" s="58"/>
      <c r="P29" s="57"/>
      <c r="Q29" s="58"/>
      <c r="R29" s="57"/>
      <c r="S29" s="58"/>
      <c r="T29" s="57"/>
      <c r="U29" s="57"/>
      <c r="V29" s="57"/>
      <c r="W29" s="57"/>
      <c r="X29" s="57"/>
      <c r="Y29" s="57"/>
      <c r="Z29" s="57"/>
      <c r="AA29" s="59"/>
    </row>
    <row r="30" spans="1:27" ht="12.75">
      <c r="A30" s="55"/>
      <c r="B30" s="51" t="s">
        <v>30</v>
      </c>
      <c r="C30" s="62"/>
      <c r="D30" s="53"/>
      <c r="E30" s="53"/>
      <c r="F30" s="54"/>
      <c r="G30" s="60"/>
      <c r="H30" s="56"/>
      <c r="I30" s="60"/>
      <c r="J30" s="56"/>
      <c r="K30" s="60"/>
      <c r="L30" s="56"/>
      <c r="M30" s="56"/>
      <c r="N30" s="56"/>
      <c r="O30" s="60"/>
      <c r="P30" s="56"/>
      <c r="Q30" s="60"/>
      <c r="R30" s="56"/>
      <c r="S30" s="60"/>
      <c r="T30" s="56"/>
      <c r="U30" s="56"/>
      <c r="V30" s="56"/>
      <c r="W30" s="56"/>
      <c r="X30" s="56"/>
      <c r="Y30" s="56"/>
      <c r="Z30" s="56"/>
      <c r="AA30" s="61"/>
    </row>
    <row r="31" spans="1:27" ht="12.75">
      <c r="A31" s="55"/>
      <c r="B31" s="63" t="s">
        <v>31</v>
      </c>
      <c r="C31" s="64"/>
      <c r="D31" s="65"/>
      <c r="E31" s="65"/>
      <c r="F31" s="66"/>
      <c r="G31" s="67"/>
      <c r="H31" s="68"/>
      <c r="I31" s="67"/>
      <c r="J31" s="68"/>
      <c r="K31" s="67"/>
      <c r="L31" s="68"/>
      <c r="M31" s="68"/>
      <c r="N31" s="68"/>
      <c r="O31" s="67"/>
      <c r="P31" s="68"/>
      <c r="Q31" s="67"/>
      <c r="R31" s="68"/>
      <c r="S31" s="67"/>
      <c r="T31" s="68"/>
      <c r="U31" s="68"/>
      <c r="V31" s="68"/>
      <c r="W31" s="68"/>
      <c r="X31" s="68"/>
      <c r="Y31" s="68"/>
      <c r="Z31" s="68"/>
      <c r="AA31" s="69"/>
    </row>
    <row r="32" spans="1:27" ht="12.75">
      <c r="A32" s="50" t="s">
        <v>32</v>
      </c>
      <c r="B32" s="63" t="s">
        <v>33</v>
      </c>
      <c r="C32" s="70">
        <f t="shared" ref="C32:AA32" si="1">SUM(C21:C25)</f>
        <v>11190218</v>
      </c>
      <c r="D32" s="71">
        <f t="shared" si="1"/>
        <v>11488903</v>
      </c>
      <c r="E32" s="71">
        <f t="shared" si="1"/>
        <v>11488903</v>
      </c>
      <c r="F32" s="72">
        <f>SUM(F21:F25)</f>
        <v>11050136</v>
      </c>
      <c r="G32" s="73">
        <f>SUM(G21:G25)</f>
        <v>15938798</v>
      </c>
      <c r="H32" s="74">
        <f t="shared" si="1"/>
        <v>15427460</v>
      </c>
      <c r="I32" s="73">
        <f t="shared" si="1"/>
        <v>14796474</v>
      </c>
      <c r="J32" s="74">
        <f t="shared" si="1"/>
        <v>14165488</v>
      </c>
      <c r="K32" s="73">
        <f t="shared" si="1"/>
        <v>13134502</v>
      </c>
      <c r="L32" s="74">
        <f t="shared" si="1"/>
        <v>11823516</v>
      </c>
      <c r="M32" s="74">
        <f t="shared" si="1"/>
        <v>10512530</v>
      </c>
      <c r="N32" s="74">
        <f t="shared" si="1"/>
        <v>9201544</v>
      </c>
      <c r="O32" s="73">
        <f t="shared" si="1"/>
        <v>7959367</v>
      </c>
      <c r="P32" s="74">
        <f t="shared" si="1"/>
        <v>6813519</v>
      </c>
      <c r="Q32" s="73">
        <f t="shared" si="1"/>
        <v>5667671</v>
      </c>
      <c r="R32" s="74">
        <f t="shared" si="1"/>
        <v>4521823</v>
      </c>
      <c r="S32" s="73">
        <f t="shared" si="1"/>
        <v>3375975</v>
      </c>
      <c r="T32" s="74">
        <f t="shared" si="1"/>
        <v>2230127</v>
      </c>
      <c r="U32" s="74">
        <f t="shared" si="1"/>
        <v>1484279</v>
      </c>
      <c r="V32" s="74">
        <f t="shared" si="1"/>
        <v>1218431</v>
      </c>
      <c r="W32" s="74">
        <f t="shared" si="1"/>
        <v>952583</v>
      </c>
      <c r="X32" s="74">
        <f t="shared" si="1"/>
        <v>686735</v>
      </c>
      <c r="Y32" s="74">
        <f t="shared" si="1"/>
        <v>420887</v>
      </c>
      <c r="Z32" s="74">
        <f t="shared" si="1"/>
        <v>155039</v>
      </c>
      <c r="AA32" s="75">
        <f t="shared" si="1"/>
        <v>0</v>
      </c>
    </row>
    <row r="33" spans="1:27" ht="13.5" thickBot="1">
      <c r="A33" s="76" t="s">
        <v>34</v>
      </c>
      <c r="B33" s="77" t="s">
        <v>35</v>
      </c>
      <c r="C33" s="78">
        <v>32826290</v>
      </c>
      <c r="D33" s="79">
        <v>37952654</v>
      </c>
      <c r="E33" s="80" t="e">
        <f>#REF!</f>
        <v>#REF!</v>
      </c>
      <c r="F33" s="79">
        <f>'Sytuacja finans.'!D11</f>
        <v>38466118</v>
      </c>
      <c r="G33" s="79">
        <v>44606467</v>
      </c>
      <c r="H33" s="79">
        <f>'Sytuacja finans.'!G11</f>
        <v>44307508.609999999</v>
      </c>
      <c r="I33" s="79">
        <f>'Sytuacja finans.'!H11</f>
        <v>44985744.6149</v>
      </c>
      <c r="J33" s="79">
        <f>'Sytuacja finans.'!I11</f>
        <v>45675508.690025002</v>
      </c>
      <c r="K33" s="79">
        <f>'Sytuacja finans.'!J11</f>
        <v>46377011.341230772</v>
      </c>
      <c r="L33" s="79">
        <f>'Sytuacja finans.'!K11</f>
        <v>47090466.431539707</v>
      </c>
      <c r="M33" s="79">
        <f>'Sytuacja finans.'!L11</f>
        <v>47816092.72778967</v>
      </c>
      <c r="N33" s="79">
        <f>'Sytuacja finans.'!M11</f>
        <v>48554112.889918312</v>
      </c>
      <c r="O33" s="79">
        <f>'Sytuacja finans.'!N11</f>
        <v>49304753.826766193</v>
      </c>
      <c r="P33" s="79">
        <f>'Sytuacja finans.'!O11</f>
        <v>50068246.769872218</v>
      </c>
      <c r="Q33" s="79">
        <f>'Sytuacja finans.'!P11</f>
        <v>50844827.371581078</v>
      </c>
      <c r="R33" s="79">
        <f>'Sytuacja finans.'!Q11</f>
        <v>51634735.782167584</v>
      </c>
      <c r="S33" s="79">
        <f>'Sytuacja finans.'!R11</f>
        <v>52438216.739978664</v>
      </c>
      <c r="T33" s="79">
        <f>'Sytuacja finans.'!S11</f>
        <v>53255519.661050826</v>
      </c>
      <c r="U33" s="79">
        <f>'Sytuacja finans.'!T11</f>
        <v>54086898.730498746</v>
      </c>
      <c r="V33" s="79">
        <f>'Sytuacja finans.'!U11</f>
        <v>54932612.995709956</v>
      </c>
      <c r="W33" s="79">
        <f>'Sytuacja finans.'!V11</f>
        <v>55792926.46138151</v>
      </c>
      <c r="X33" s="79">
        <f>'Sytuacja finans.'!W11</f>
        <v>56668108.186435446</v>
      </c>
      <c r="Y33" s="79">
        <f>'Sytuacja finans.'!X11</f>
        <v>57558432.382850148</v>
      </c>
      <c r="Z33" s="79">
        <f>'Sytuacja finans.'!Y11</f>
        <v>58464178.516445935</v>
      </c>
      <c r="AA33" s="394">
        <f>'Sytuacja finans.'!Z11</f>
        <v>59385631.23606959</v>
      </c>
    </row>
    <row r="34" spans="1:27" ht="13.5" thickBot="1">
      <c r="A34" s="81" t="s">
        <v>36</v>
      </c>
      <c r="B34" s="82" t="s">
        <v>37</v>
      </c>
      <c r="C34" s="83">
        <f t="shared" ref="C34:AA34" si="2">C32/C33*100</f>
        <v>34.089194971469517</v>
      </c>
      <c r="D34" s="84">
        <f t="shared" si="2"/>
        <v>30.271672173440095</v>
      </c>
      <c r="E34" s="84" t="e">
        <f t="shared" si="2"/>
        <v>#REF!</v>
      </c>
      <c r="F34" s="84">
        <f t="shared" si="2"/>
        <v>28.726933141524707</v>
      </c>
      <c r="G34" s="85">
        <f t="shared" si="2"/>
        <v>35.73203410169203</v>
      </c>
      <c r="H34" s="84">
        <f t="shared" si="2"/>
        <v>34.8190644971586</v>
      </c>
      <c r="I34" s="85">
        <f t="shared" si="2"/>
        <v>32.891472902505143</v>
      </c>
      <c r="J34" s="84">
        <f t="shared" si="2"/>
        <v>31.013311961413532</v>
      </c>
      <c r="K34" s="85">
        <f t="shared" si="2"/>
        <v>28.321147957033126</v>
      </c>
      <c r="L34" s="84">
        <f t="shared" si="2"/>
        <v>25.108088528256715</v>
      </c>
      <c r="M34" s="84">
        <f t="shared" si="2"/>
        <v>21.985338826922483</v>
      </c>
      <c r="N34" s="84">
        <f t="shared" si="2"/>
        <v>18.951111352526826</v>
      </c>
      <c r="O34" s="85">
        <f t="shared" si="2"/>
        <v>16.143204016321604</v>
      </c>
      <c r="P34" s="84">
        <f t="shared" si="2"/>
        <v>13.608463326700562</v>
      </c>
      <c r="Q34" s="85">
        <f t="shared" si="2"/>
        <v>11.146996249156027</v>
      </c>
      <c r="R34" s="84">
        <f t="shared" si="2"/>
        <v>8.7573276622859044</v>
      </c>
      <c r="S34" s="86">
        <f t="shared" si="2"/>
        <v>6.4380049701922291</v>
      </c>
      <c r="T34" s="84">
        <f t="shared" si="2"/>
        <v>4.187597856886625</v>
      </c>
      <c r="U34" s="84">
        <f t="shared" si="2"/>
        <v>2.7442486717454155</v>
      </c>
      <c r="V34" s="84">
        <f t="shared" si="2"/>
        <v>2.2180466822052596</v>
      </c>
      <c r="W34" s="84">
        <f t="shared" si="2"/>
        <v>1.7073544271949144</v>
      </c>
      <c r="X34" s="84">
        <f t="shared" si="2"/>
        <v>1.2118544662558237</v>
      </c>
      <c r="Y34" s="84">
        <f t="shared" si="2"/>
        <v>0.73123429978160004</v>
      </c>
      <c r="Z34" s="84">
        <f t="shared" si="2"/>
        <v>0.26518631396896758</v>
      </c>
      <c r="AA34" s="87">
        <f t="shared" si="2"/>
        <v>0</v>
      </c>
    </row>
    <row r="35" spans="1:27">
      <c r="C35" s="88"/>
    </row>
  </sheetData>
  <mergeCells count="4">
    <mergeCell ref="B10:M10"/>
    <mergeCell ref="N10:AA10"/>
    <mergeCell ref="D15:M15"/>
    <mergeCell ref="E16:E19"/>
  </mergeCells>
  <printOptions horizontalCentered="1"/>
  <pageMargins left="0.19685039370078741" right="0.19685039370078741" top="0.39370078740157483" bottom="0.39370078740157483" header="0.11811023622047245" footer="0.11811023622047245"/>
  <pageSetup paperSize="9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55"/>
  <sheetViews>
    <sheetView view="pageBreakPreview" zoomScaleSheetLayoutView="100" workbookViewId="0">
      <pane ySplit="12" topLeftCell="A146" activePane="bottomLeft" state="frozen"/>
      <selection activeCell="C1" sqref="C1"/>
      <selection pane="bottomLeft" activeCell="F8" sqref="F8:F12"/>
    </sheetView>
  </sheetViews>
  <sheetFormatPr defaultRowHeight="12.75"/>
  <cols>
    <col min="2" max="2" width="23.7109375" customWidth="1"/>
    <col min="4" max="4" width="11.7109375" customWidth="1"/>
  </cols>
  <sheetData>
    <row r="1" spans="1:18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 t="s">
        <v>108</v>
      </c>
      <c r="Q1" s="127"/>
      <c r="R1" s="127"/>
    </row>
    <row r="2" spans="1:18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 t="s">
        <v>109</v>
      </c>
      <c r="Q2" s="127"/>
      <c r="R2" s="127"/>
    </row>
    <row r="3" spans="1:18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8" t="s">
        <v>2</v>
      </c>
      <c r="Q3" s="127"/>
      <c r="R3" s="127"/>
    </row>
    <row r="4" spans="1:18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110</v>
      </c>
      <c r="Q4" s="127"/>
      <c r="R4" s="127"/>
    </row>
    <row r="5" spans="1:18" ht="18">
      <c r="A5" s="129" t="s">
        <v>111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7"/>
    </row>
    <row r="6" spans="1:18" ht="13.5" thickBo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1:18">
      <c r="A7" s="130" t="s">
        <v>112</v>
      </c>
      <c r="B7" s="131" t="s">
        <v>113</v>
      </c>
      <c r="C7" s="132" t="s">
        <v>114</v>
      </c>
      <c r="D7" s="132" t="s">
        <v>115</v>
      </c>
      <c r="E7" s="132" t="s">
        <v>116</v>
      </c>
      <c r="F7" s="133" t="s">
        <v>117</v>
      </c>
      <c r="G7" s="133"/>
      <c r="H7" s="133" t="s">
        <v>118</v>
      </c>
      <c r="I7" s="133"/>
      <c r="J7" s="133"/>
      <c r="K7" s="133"/>
      <c r="L7" s="133"/>
      <c r="M7" s="133"/>
      <c r="N7" s="133"/>
      <c r="O7" s="133"/>
      <c r="P7" s="133"/>
      <c r="Q7" s="134"/>
      <c r="R7" s="127"/>
    </row>
    <row r="8" spans="1:18">
      <c r="A8" s="135"/>
      <c r="B8" s="136"/>
      <c r="C8" s="125"/>
      <c r="D8" s="125"/>
      <c r="E8" s="125"/>
      <c r="F8" s="137" t="s">
        <v>119</v>
      </c>
      <c r="G8" s="137" t="s">
        <v>120</v>
      </c>
      <c r="H8" s="138" t="s">
        <v>48</v>
      </c>
      <c r="I8" s="138"/>
      <c r="J8" s="138"/>
      <c r="K8" s="138"/>
      <c r="L8" s="138"/>
      <c r="M8" s="138"/>
      <c r="N8" s="138"/>
      <c r="O8" s="138"/>
      <c r="P8" s="138"/>
      <c r="Q8" s="139"/>
      <c r="R8" s="127"/>
    </row>
    <row r="9" spans="1:18">
      <c r="A9" s="135"/>
      <c r="B9" s="136"/>
      <c r="C9" s="125"/>
      <c r="D9" s="125"/>
      <c r="E9" s="125"/>
      <c r="F9" s="137"/>
      <c r="G9" s="137"/>
      <c r="H9" s="137" t="s">
        <v>121</v>
      </c>
      <c r="I9" s="138" t="s">
        <v>122</v>
      </c>
      <c r="J9" s="138"/>
      <c r="K9" s="138"/>
      <c r="L9" s="138"/>
      <c r="M9" s="138"/>
      <c r="N9" s="138"/>
      <c r="O9" s="138"/>
      <c r="P9" s="138"/>
      <c r="Q9" s="139"/>
      <c r="R9" s="127"/>
    </row>
    <row r="10" spans="1:18">
      <c r="A10" s="135"/>
      <c r="B10" s="136"/>
      <c r="C10" s="125"/>
      <c r="D10" s="125"/>
      <c r="E10" s="125"/>
      <c r="F10" s="137"/>
      <c r="G10" s="137"/>
      <c r="H10" s="137"/>
      <c r="I10" s="138" t="s">
        <v>123</v>
      </c>
      <c r="J10" s="138"/>
      <c r="K10" s="138"/>
      <c r="L10" s="138"/>
      <c r="M10" s="138" t="s">
        <v>124</v>
      </c>
      <c r="N10" s="138"/>
      <c r="O10" s="138"/>
      <c r="P10" s="138"/>
      <c r="Q10" s="139"/>
      <c r="R10" s="127"/>
    </row>
    <row r="11" spans="1:18">
      <c r="A11" s="135"/>
      <c r="B11" s="136"/>
      <c r="C11" s="125"/>
      <c r="D11" s="125"/>
      <c r="E11" s="125"/>
      <c r="F11" s="137"/>
      <c r="G11" s="137"/>
      <c r="H11" s="137"/>
      <c r="I11" s="137" t="s">
        <v>125</v>
      </c>
      <c r="J11" s="138" t="s">
        <v>126</v>
      </c>
      <c r="K11" s="138"/>
      <c r="L11" s="138"/>
      <c r="M11" s="137" t="s">
        <v>127</v>
      </c>
      <c r="N11" s="137" t="s">
        <v>126</v>
      </c>
      <c r="O11" s="137"/>
      <c r="P11" s="137"/>
      <c r="Q11" s="140"/>
      <c r="R11" s="127"/>
    </row>
    <row r="12" spans="1:18" ht="67.5">
      <c r="A12" s="141"/>
      <c r="B12" s="142"/>
      <c r="C12" s="143"/>
      <c r="D12" s="143"/>
      <c r="E12" s="143"/>
      <c r="F12" s="137"/>
      <c r="G12" s="137"/>
      <c r="H12" s="137"/>
      <c r="I12" s="137"/>
      <c r="J12" s="144" t="s">
        <v>128</v>
      </c>
      <c r="K12" s="144" t="s">
        <v>129</v>
      </c>
      <c r="L12" s="144" t="s">
        <v>130</v>
      </c>
      <c r="M12" s="137"/>
      <c r="N12" s="144" t="s">
        <v>131</v>
      </c>
      <c r="O12" s="144" t="s">
        <v>128</v>
      </c>
      <c r="P12" s="144" t="s">
        <v>129</v>
      </c>
      <c r="Q12" s="145" t="s">
        <v>132</v>
      </c>
      <c r="R12" s="127"/>
    </row>
    <row r="13" spans="1:18">
      <c r="A13" s="146">
        <v>1</v>
      </c>
      <c r="B13" s="147">
        <v>2</v>
      </c>
      <c r="C13" s="147">
        <v>3</v>
      </c>
      <c r="D13" s="147">
        <v>4</v>
      </c>
      <c r="E13" s="147">
        <v>5</v>
      </c>
      <c r="F13" s="147">
        <v>6</v>
      </c>
      <c r="G13" s="147">
        <v>7</v>
      </c>
      <c r="H13" s="147">
        <v>8</v>
      </c>
      <c r="I13" s="147">
        <v>9</v>
      </c>
      <c r="J13" s="147">
        <v>10</v>
      </c>
      <c r="K13" s="147">
        <v>11</v>
      </c>
      <c r="L13" s="147">
        <v>12</v>
      </c>
      <c r="M13" s="147">
        <v>13</v>
      </c>
      <c r="N13" s="147">
        <v>14</v>
      </c>
      <c r="O13" s="147">
        <v>15</v>
      </c>
      <c r="P13" s="147">
        <v>16</v>
      </c>
      <c r="Q13" s="148">
        <v>17</v>
      </c>
      <c r="R13" s="127"/>
    </row>
    <row r="14" spans="1:18" ht="13.5" thickBot="1">
      <c r="A14" s="149">
        <v>1</v>
      </c>
      <c r="B14" s="150" t="s">
        <v>133</v>
      </c>
      <c r="C14" s="151" t="s">
        <v>134</v>
      </c>
      <c r="D14" s="152"/>
      <c r="E14" s="153">
        <f>E19+E27+E35+E44+E52+E60+E68+E76+E84+E92+E100+E108</f>
        <v>773842</v>
      </c>
      <c r="F14" s="153">
        <f t="shared" ref="F14:Q14" si="0">F19+F27+F35+F44+F52+F60+F68+F76+F84+F92+F100+F108</f>
        <v>159855</v>
      </c>
      <c r="G14" s="153">
        <f t="shared" si="0"/>
        <v>613987</v>
      </c>
      <c r="H14" s="153">
        <f t="shared" si="0"/>
        <v>701113</v>
      </c>
      <c r="I14" s="153">
        <f t="shared" si="0"/>
        <v>159604</v>
      </c>
      <c r="J14" s="153">
        <f t="shared" si="0"/>
        <v>0</v>
      </c>
      <c r="K14" s="153">
        <f t="shared" si="0"/>
        <v>0</v>
      </c>
      <c r="L14" s="153">
        <f t="shared" si="0"/>
        <v>159604</v>
      </c>
      <c r="M14" s="153">
        <f t="shared" si="0"/>
        <v>541509</v>
      </c>
      <c r="N14" s="153">
        <f t="shared" si="0"/>
        <v>0</v>
      </c>
      <c r="O14" s="153">
        <f t="shared" si="0"/>
        <v>0</v>
      </c>
      <c r="P14" s="153">
        <f t="shared" si="0"/>
        <v>0</v>
      </c>
      <c r="Q14" s="153">
        <f t="shared" si="0"/>
        <v>541509</v>
      </c>
      <c r="R14" s="154"/>
    </row>
    <row r="15" spans="1:18">
      <c r="A15" s="155" t="s">
        <v>135</v>
      </c>
      <c r="B15" s="156" t="s">
        <v>136</v>
      </c>
      <c r="C15" s="157" t="s">
        <v>137</v>
      </c>
      <c r="D15" s="158"/>
      <c r="E15" s="158"/>
      <c r="F15" s="158"/>
      <c r="G15" s="158"/>
      <c r="H15" s="158"/>
      <c r="I15" s="158"/>
      <c r="J15" s="158"/>
      <c r="K15" s="159"/>
      <c r="L15" s="159"/>
      <c r="M15" s="159"/>
      <c r="N15" s="159"/>
      <c r="O15" s="159"/>
      <c r="P15" s="159"/>
      <c r="Q15" s="160"/>
      <c r="R15" s="127"/>
    </row>
    <row r="16" spans="1:18">
      <c r="A16" s="161"/>
      <c r="B16" s="162" t="s">
        <v>138</v>
      </c>
      <c r="C16" s="163" t="s">
        <v>139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5"/>
      <c r="R16" s="127"/>
    </row>
    <row r="17" spans="1:18">
      <c r="A17" s="161"/>
      <c r="B17" s="162" t="s">
        <v>140</v>
      </c>
      <c r="C17" s="163" t="s">
        <v>141</v>
      </c>
      <c r="D17" s="164"/>
      <c r="E17" s="164"/>
      <c r="F17" s="164"/>
      <c r="G17" s="164"/>
      <c r="H17" s="164"/>
      <c r="I17" s="164"/>
      <c r="J17" s="164"/>
      <c r="K17" s="164"/>
      <c r="L17" s="166"/>
      <c r="M17" s="166"/>
      <c r="N17" s="166"/>
      <c r="O17" s="166"/>
      <c r="P17" s="166"/>
      <c r="Q17" s="167"/>
      <c r="R17" s="127"/>
    </row>
    <row r="18" spans="1:18">
      <c r="A18" s="161"/>
      <c r="B18" s="168" t="s">
        <v>142</v>
      </c>
      <c r="C18" s="163" t="s">
        <v>143</v>
      </c>
      <c r="D18" s="164"/>
      <c r="E18" s="164"/>
      <c r="F18" s="164"/>
      <c r="G18" s="164"/>
      <c r="H18" s="164"/>
      <c r="I18" s="164"/>
      <c r="J18" s="164"/>
      <c r="K18" s="166"/>
      <c r="L18" s="166"/>
      <c r="M18" s="166"/>
      <c r="N18" s="166"/>
      <c r="O18" s="166"/>
      <c r="P18" s="166"/>
      <c r="Q18" s="167"/>
      <c r="R18" s="127"/>
    </row>
    <row r="19" spans="1:18">
      <c r="A19" s="161"/>
      <c r="B19" s="169" t="s">
        <v>144</v>
      </c>
      <c r="C19" s="170" t="s">
        <v>145</v>
      </c>
      <c r="D19" s="171"/>
      <c r="E19" s="172">
        <f t="shared" ref="E19:Q19" si="1">SUM(E20:E21)</f>
        <v>26694</v>
      </c>
      <c r="F19" s="172">
        <f t="shared" si="1"/>
        <v>4004</v>
      </c>
      <c r="G19" s="172">
        <f t="shared" si="1"/>
        <v>22690</v>
      </c>
      <c r="H19" s="172">
        <f t="shared" si="1"/>
        <v>26694</v>
      </c>
      <c r="I19" s="172">
        <f t="shared" si="1"/>
        <v>4004</v>
      </c>
      <c r="J19" s="172">
        <f t="shared" si="1"/>
        <v>0</v>
      </c>
      <c r="K19" s="172">
        <f t="shared" si="1"/>
        <v>0</v>
      </c>
      <c r="L19" s="172">
        <f t="shared" si="1"/>
        <v>4004</v>
      </c>
      <c r="M19" s="172">
        <f t="shared" si="1"/>
        <v>22690</v>
      </c>
      <c r="N19" s="172">
        <f t="shared" si="1"/>
        <v>0</v>
      </c>
      <c r="O19" s="172">
        <f t="shared" si="1"/>
        <v>0</v>
      </c>
      <c r="P19" s="172">
        <f t="shared" si="1"/>
        <v>0</v>
      </c>
      <c r="Q19" s="173">
        <f t="shared" si="1"/>
        <v>22690</v>
      </c>
      <c r="R19" s="127"/>
    </row>
    <row r="20" spans="1:18">
      <c r="A20" s="161"/>
      <c r="B20" s="174" t="s">
        <v>146</v>
      </c>
      <c r="C20" s="175"/>
      <c r="D20" s="176"/>
      <c r="E20" s="177">
        <f>F20+G20</f>
        <v>26694</v>
      </c>
      <c r="F20" s="177">
        <f>I20</f>
        <v>4004</v>
      </c>
      <c r="G20" s="177">
        <f>M20</f>
        <v>22690</v>
      </c>
      <c r="H20" s="178">
        <f>I20+M20</f>
        <v>26694</v>
      </c>
      <c r="I20" s="178">
        <f>SUM(J20:L20)</f>
        <v>4004</v>
      </c>
      <c r="J20" s="178"/>
      <c r="K20" s="178"/>
      <c r="L20" s="178">
        <v>4004</v>
      </c>
      <c r="M20" s="178">
        <f>SUM(N20:Q20)</f>
        <v>22690</v>
      </c>
      <c r="N20" s="178"/>
      <c r="O20" s="178"/>
      <c r="P20" s="178"/>
      <c r="Q20" s="179">
        <v>22690</v>
      </c>
      <c r="R20" s="127"/>
    </row>
    <row r="21" spans="1:18">
      <c r="A21" s="161"/>
      <c r="B21" s="180" t="s">
        <v>49</v>
      </c>
      <c r="C21" s="181"/>
      <c r="D21" s="182"/>
      <c r="E21" s="177">
        <f>F21+G21</f>
        <v>0</v>
      </c>
      <c r="F21" s="183">
        <v>0</v>
      </c>
      <c r="G21" s="177">
        <v>0</v>
      </c>
      <c r="H21" s="178">
        <f>I21+M21</f>
        <v>0</v>
      </c>
      <c r="I21" s="178">
        <f>SUM(J21:L21)</f>
        <v>0</v>
      </c>
      <c r="J21" s="184"/>
      <c r="K21" s="184"/>
      <c r="L21" s="184"/>
      <c r="M21" s="178">
        <f>SUM(N21:Q21)</f>
        <v>0</v>
      </c>
      <c r="N21" s="184"/>
      <c r="O21" s="184"/>
      <c r="P21" s="184"/>
      <c r="Q21" s="185">
        <v>0</v>
      </c>
      <c r="R21" s="127"/>
    </row>
    <row r="22" spans="1:18" ht="13.5" thickBot="1">
      <c r="A22" s="161"/>
      <c r="B22" s="186" t="s">
        <v>50</v>
      </c>
      <c r="C22" s="181"/>
      <c r="D22" s="182"/>
      <c r="E22" s="183"/>
      <c r="F22" s="183"/>
      <c r="G22" s="183"/>
      <c r="H22" s="184"/>
      <c r="I22" s="184"/>
      <c r="J22" s="184"/>
      <c r="K22" s="184"/>
      <c r="L22" s="184"/>
      <c r="M22" s="184"/>
      <c r="N22" s="184"/>
      <c r="O22" s="184"/>
      <c r="P22" s="184"/>
      <c r="Q22" s="185"/>
      <c r="R22" s="127"/>
    </row>
    <row r="23" spans="1:18">
      <c r="A23" s="155" t="s">
        <v>147</v>
      </c>
      <c r="B23" s="156" t="s">
        <v>136</v>
      </c>
      <c r="C23" s="157" t="s">
        <v>137</v>
      </c>
      <c r="D23" s="158"/>
      <c r="E23" s="158"/>
      <c r="F23" s="158"/>
      <c r="G23" s="158"/>
      <c r="H23" s="158"/>
      <c r="I23" s="158"/>
      <c r="J23" s="158"/>
      <c r="K23" s="159"/>
      <c r="L23" s="159"/>
      <c r="M23" s="159"/>
      <c r="N23" s="159"/>
      <c r="O23" s="159"/>
      <c r="P23" s="159"/>
      <c r="Q23" s="160"/>
      <c r="R23" s="127"/>
    </row>
    <row r="24" spans="1:18">
      <c r="A24" s="187"/>
      <c r="B24" s="162" t="s">
        <v>138</v>
      </c>
      <c r="C24" s="163" t="s">
        <v>139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5"/>
      <c r="R24" s="127"/>
    </row>
    <row r="25" spans="1:18">
      <c r="A25" s="187"/>
      <c r="B25" s="162" t="s">
        <v>140</v>
      </c>
      <c r="C25" s="163" t="s">
        <v>141</v>
      </c>
      <c r="D25" s="164"/>
      <c r="E25" s="164"/>
      <c r="F25" s="164"/>
      <c r="G25" s="164"/>
      <c r="H25" s="164"/>
      <c r="I25" s="164"/>
      <c r="J25" s="164"/>
      <c r="K25" s="164"/>
      <c r="L25" s="166"/>
      <c r="M25" s="166"/>
      <c r="N25" s="166"/>
      <c r="O25" s="166"/>
      <c r="P25" s="166"/>
      <c r="Q25" s="167"/>
      <c r="R25" s="127"/>
    </row>
    <row r="26" spans="1:18">
      <c r="A26" s="187"/>
      <c r="B26" s="168" t="s">
        <v>142</v>
      </c>
      <c r="C26" s="163" t="s">
        <v>148</v>
      </c>
      <c r="D26" s="188"/>
      <c r="E26" s="188"/>
      <c r="F26" s="188"/>
      <c r="G26" s="188"/>
      <c r="H26" s="188"/>
      <c r="I26" s="188"/>
      <c r="J26" s="188"/>
      <c r="K26" s="166"/>
      <c r="L26" s="166"/>
      <c r="M26" s="166"/>
      <c r="N26" s="166"/>
      <c r="O26" s="166"/>
      <c r="P26" s="166"/>
      <c r="Q26" s="167"/>
      <c r="R26" s="127"/>
    </row>
    <row r="27" spans="1:18">
      <c r="A27" s="187"/>
      <c r="B27" s="169" t="s">
        <v>144</v>
      </c>
      <c r="C27" s="170" t="s">
        <v>145</v>
      </c>
      <c r="D27" s="189"/>
      <c r="E27" s="172">
        <f t="shared" ref="E27:Q27" si="2">SUM(E28:E29)</f>
        <v>26965</v>
      </c>
      <c r="F27" s="172">
        <f t="shared" si="2"/>
        <v>4045</v>
      </c>
      <c r="G27" s="172">
        <f t="shared" si="2"/>
        <v>22920</v>
      </c>
      <c r="H27" s="172">
        <f t="shared" si="2"/>
        <v>26965</v>
      </c>
      <c r="I27" s="172">
        <f t="shared" si="2"/>
        <v>4045</v>
      </c>
      <c r="J27" s="172">
        <f t="shared" si="2"/>
        <v>0</v>
      </c>
      <c r="K27" s="172">
        <f t="shared" si="2"/>
        <v>0</v>
      </c>
      <c r="L27" s="172">
        <f t="shared" si="2"/>
        <v>4045</v>
      </c>
      <c r="M27" s="172">
        <f t="shared" si="2"/>
        <v>22920</v>
      </c>
      <c r="N27" s="172">
        <f t="shared" si="2"/>
        <v>0</v>
      </c>
      <c r="O27" s="172">
        <f t="shared" si="2"/>
        <v>0</v>
      </c>
      <c r="P27" s="172">
        <f t="shared" si="2"/>
        <v>0</v>
      </c>
      <c r="Q27" s="173">
        <f t="shared" si="2"/>
        <v>22920</v>
      </c>
      <c r="R27" s="127"/>
    </row>
    <row r="28" spans="1:18">
      <c r="A28" s="187"/>
      <c r="B28" s="174" t="s">
        <v>146</v>
      </c>
      <c r="C28" s="175"/>
      <c r="D28" s="176"/>
      <c r="E28" s="177">
        <f>F28+G28</f>
        <v>26965</v>
      </c>
      <c r="F28" s="177">
        <f>I28</f>
        <v>4045</v>
      </c>
      <c r="G28" s="177">
        <f>M28</f>
        <v>22920</v>
      </c>
      <c r="H28" s="178">
        <f>I28+M28</f>
        <v>26965</v>
      </c>
      <c r="I28" s="178">
        <f>SUM(J28:L28)</f>
        <v>4045</v>
      </c>
      <c r="J28" s="178"/>
      <c r="K28" s="178"/>
      <c r="L28" s="178">
        <v>4045</v>
      </c>
      <c r="M28" s="178">
        <f>SUM(N28:Q28)</f>
        <v>22920</v>
      </c>
      <c r="N28" s="178"/>
      <c r="O28" s="178"/>
      <c r="P28" s="178"/>
      <c r="Q28" s="179">
        <v>22920</v>
      </c>
      <c r="R28" s="127"/>
    </row>
    <row r="29" spans="1:18">
      <c r="A29" s="187"/>
      <c r="B29" s="180" t="s">
        <v>49</v>
      </c>
      <c r="C29" s="181"/>
      <c r="D29" s="182"/>
      <c r="E29" s="177">
        <f>F29+G29</f>
        <v>0</v>
      </c>
      <c r="F29" s="183">
        <v>0</v>
      </c>
      <c r="G29" s="177">
        <v>0</v>
      </c>
      <c r="H29" s="178">
        <f>I29+M29</f>
        <v>0</v>
      </c>
      <c r="I29" s="178">
        <f>SUM(J29:L29)</f>
        <v>0</v>
      </c>
      <c r="J29" s="184"/>
      <c r="K29" s="184"/>
      <c r="L29" s="184"/>
      <c r="M29" s="178">
        <f>SUM(N29:Q29)</f>
        <v>0</v>
      </c>
      <c r="N29" s="184"/>
      <c r="O29" s="184"/>
      <c r="P29" s="184"/>
      <c r="Q29" s="185">
        <v>0</v>
      </c>
      <c r="R29" s="127"/>
    </row>
    <row r="30" spans="1:18" ht="13.5" thickBot="1">
      <c r="A30" s="187"/>
      <c r="B30" s="186" t="s">
        <v>50</v>
      </c>
      <c r="C30" s="181"/>
      <c r="D30" s="182"/>
      <c r="E30" s="183"/>
      <c r="F30" s="183"/>
      <c r="G30" s="183"/>
      <c r="H30" s="184"/>
      <c r="I30" s="184"/>
      <c r="J30" s="184"/>
      <c r="K30" s="184"/>
      <c r="L30" s="184"/>
      <c r="M30" s="184"/>
      <c r="N30" s="184"/>
      <c r="O30" s="184"/>
      <c r="P30" s="184"/>
      <c r="Q30" s="185"/>
      <c r="R30" s="127"/>
    </row>
    <row r="31" spans="1:18">
      <c r="A31" s="155" t="s">
        <v>149</v>
      </c>
      <c r="B31" s="156" t="s">
        <v>136</v>
      </c>
      <c r="C31" s="157" t="s">
        <v>137</v>
      </c>
      <c r="D31" s="158"/>
      <c r="E31" s="158"/>
      <c r="F31" s="158"/>
      <c r="G31" s="158"/>
      <c r="H31" s="158"/>
      <c r="I31" s="158"/>
      <c r="J31" s="158"/>
      <c r="K31" s="159"/>
      <c r="L31" s="159"/>
      <c r="M31" s="159"/>
      <c r="N31" s="159"/>
      <c r="O31" s="159"/>
      <c r="P31" s="159"/>
      <c r="Q31" s="160"/>
      <c r="R31" s="127"/>
    </row>
    <row r="32" spans="1:18">
      <c r="A32" s="161"/>
      <c r="B32" s="162" t="s">
        <v>138</v>
      </c>
      <c r="C32" s="163" t="s">
        <v>139</v>
      </c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  <c r="R32" s="127"/>
    </row>
    <row r="33" spans="1:18">
      <c r="A33" s="161"/>
      <c r="B33" s="162" t="s">
        <v>140</v>
      </c>
      <c r="C33" s="163" t="s">
        <v>141</v>
      </c>
      <c r="D33" s="164"/>
      <c r="E33" s="164"/>
      <c r="F33" s="164"/>
      <c r="G33" s="164"/>
      <c r="H33" s="164"/>
      <c r="I33" s="164"/>
      <c r="J33" s="164"/>
      <c r="K33" s="164"/>
      <c r="L33" s="166"/>
      <c r="M33" s="166"/>
      <c r="N33" s="166"/>
      <c r="O33" s="166"/>
      <c r="P33" s="166"/>
      <c r="Q33" s="167"/>
      <c r="R33" s="127"/>
    </row>
    <row r="34" spans="1:18">
      <c r="A34" s="161"/>
      <c r="B34" s="168" t="s">
        <v>142</v>
      </c>
      <c r="C34" s="190" t="s">
        <v>150</v>
      </c>
      <c r="D34" s="191"/>
      <c r="E34" s="191"/>
      <c r="F34" s="191"/>
      <c r="G34" s="191"/>
      <c r="H34" s="191"/>
      <c r="I34" s="191"/>
      <c r="J34" s="191"/>
      <c r="K34" s="166"/>
      <c r="L34" s="166"/>
      <c r="M34" s="166"/>
      <c r="N34" s="166"/>
      <c r="O34" s="166"/>
      <c r="P34" s="166"/>
      <c r="Q34" s="167"/>
      <c r="R34" s="127"/>
    </row>
    <row r="35" spans="1:18">
      <c r="A35" s="161"/>
      <c r="B35" s="169" t="s">
        <v>144</v>
      </c>
      <c r="C35" s="170" t="s">
        <v>145</v>
      </c>
      <c r="D35" s="189"/>
      <c r="E35" s="172">
        <f t="shared" ref="E35:Q35" si="3">SUM(E36:E37)</f>
        <v>30891</v>
      </c>
      <c r="F35" s="172">
        <f t="shared" si="3"/>
        <v>4634</v>
      </c>
      <c r="G35" s="172">
        <f t="shared" si="3"/>
        <v>26257</v>
      </c>
      <c r="H35" s="172">
        <f t="shared" si="3"/>
        <v>30891</v>
      </c>
      <c r="I35" s="172">
        <f t="shared" si="3"/>
        <v>4634</v>
      </c>
      <c r="J35" s="172">
        <f t="shared" si="3"/>
        <v>0</v>
      </c>
      <c r="K35" s="172">
        <f t="shared" si="3"/>
        <v>0</v>
      </c>
      <c r="L35" s="172">
        <f t="shared" si="3"/>
        <v>4634</v>
      </c>
      <c r="M35" s="172">
        <f t="shared" si="3"/>
        <v>26257</v>
      </c>
      <c r="N35" s="172">
        <f t="shared" si="3"/>
        <v>0</v>
      </c>
      <c r="O35" s="172">
        <f t="shared" si="3"/>
        <v>0</v>
      </c>
      <c r="P35" s="172">
        <f t="shared" si="3"/>
        <v>0</v>
      </c>
      <c r="Q35" s="173">
        <f t="shared" si="3"/>
        <v>26257</v>
      </c>
      <c r="R35" s="127"/>
    </row>
    <row r="36" spans="1:18">
      <c r="A36" s="161"/>
      <c r="B36" s="174" t="s">
        <v>146</v>
      </c>
      <c r="C36" s="175"/>
      <c r="D36" s="176"/>
      <c r="E36" s="177">
        <f>F36+G36</f>
        <v>30891</v>
      </c>
      <c r="F36" s="177">
        <f>I36</f>
        <v>4634</v>
      </c>
      <c r="G36" s="177">
        <f>M36</f>
        <v>26257</v>
      </c>
      <c r="H36" s="178">
        <f>I36+M36</f>
        <v>30891</v>
      </c>
      <c r="I36" s="178">
        <f>SUM(J36:L36)</f>
        <v>4634</v>
      </c>
      <c r="J36" s="178"/>
      <c r="K36" s="178"/>
      <c r="L36" s="178">
        <v>4634</v>
      </c>
      <c r="M36" s="178">
        <f>SUM(N36:Q36)</f>
        <v>26257</v>
      </c>
      <c r="N36" s="178"/>
      <c r="O36" s="178"/>
      <c r="P36" s="178"/>
      <c r="Q36" s="179">
        <v>26257</v>
      </c>
      <c r="R36" s="127"/>
    </row>
    <row r="37" spans="1:18">
      <c r="A37" s="161"/>
      <c r="B37" s="180" t="s">
        <v>49</v>
      </c>
      <c r="C37" s="181"/>
      <c r="D37" s="182"/>
      <c r="E37" s="177">
        <f>F37+G37</f>
        <v>0</v>
      </c>
      <c r="F37" s="183"/>
      <c r="G37" s="177"/>
      <c r="H37" s="178">
        <f>I37+M37</f>
        <v>0</v>
      </c>
      <c r="I37" s="178">
        <f>SUM(J37:L37)</f>
        <v>0</v>
      </c>
      <c r="J37" s="184"/>
      <c r="K37" s="184"/>
      <c r="L37" s="184"/>
      <c r="M37" s="178">
        <f>SUM(N37:Q37)</f>
        <v>0</v>
      </c>
      <c r="N37" s="184"/>
      <c r="O37" s="184"/>
      <c r="P37" s="184"/>
      <c r="Q37" s="185">
        <v>0</v>
      </c>
      <c r="R37" s="127"/>
    </row>
    <row r="38" spans="1:18" ht="13.5" thickBot="1">
      <c r="A38" s="161"/>
      <c r="B38" s="186" t="s">
        <v>50</v>
      </c>
      <c r="C38" s="181"/>
      <c r="D38" s="182"/>
      <c r="E38" s="183"/>
      <c r="F38" s="183"/>
      <c r="G38" s="183"/>
      <c r="H38" s="184"/>
      <c r="I38" s="184"/>
      <c r="J38" s="184"/>
      <c r="K38" s="184"/>
      <c r="L38" s="184"/>
      <c r="M38" s="184"/>
      <c r="N38" s="184"/>
      <c r="O38" s="184"/>
      <c r="P38" s="184"/>
      <c r="Q38" s="185"/>
      <c r="R38" s="127"/>
    </row>
    <row r="39" spans="1:18">
      <c r="A39" s="155" t="s">
        <v>151</v>
      </c>
      <c r="B39" s="156" t="s">
        <v>136</v>
      </c>
      <c r="C39" s="157" t="s">
        <v>137</v>
      </c>
      <c r="D39" s="158"/>
      <c r="E39" s="158"/>
      <c r="F39" s="158"/>
      <c r="G39" s="158"/>
      <c r="H39" s="158"/>
      <c r="I39" s="158"/>
      <c r="J39" s="158"/>
      <c r="K39" s="159"/>
      <c r="L39" s="159"/>
      <c r="M39" s="159"/>
      <c r="N39" s="159"/>
      <c r="O39" s="159"/>
      <c r="P39" s="159"/>
      <c r="Q39" s="160"/>
      <c r="R39" s="127"/>
    </row>
    <row r="40" spans="1:18">
      <c r="A40" s="161"/>
      <c r="B40" s="162" t="s">
        <v>138</v>
      </c>
      <c r="C40" s="163" t="s">
        <v>139</v>
      </c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5"/>
      <c r="R40" s="127"/>
    </row>
    <row r="41" spans="1:18">
      <c r="A41" s="161"/>
      <c r="B41" s="162" t="s">
        <v>140</v>
      </c>
      <c r="C41" s="192" t="s">
        <v>152</v>
      </c>
      <c r="D41" s="193"/>
      <c r="E41" s="193"/>
      <c r="F41" s="193"/>
      <c r="G41" s="193"/>
      <c r="H41" s="193"/>
      <c r="I41" s="193"/>
      <c r="J41" s="193"/>
      <c r="K41" s="193"/>
      <c r="L41" s="166"/>
      <c r="M41" s="166"/>
      <c r="N41" s="166"/>
      <c r="O41" s="166"/>
      <c r="P41" s="166"/>
      <c r="Q41" s="167"/>
      <c r="R41" s="127"/>
    </row>
    <row r="42" spans="1:18">
      <c r="A42" s="161"/>
      <c r="B42" s="194" t="s">
        <v>153</v>
      </c>
      <c r="C42" s="195" t="s">
        <v>154</v>
      </c>
      <c r="D42" s="196"/>
      <c r="E42" s="196"/>
      <c r="F42" s="196"/>
      <c r="G42" s="196"/>
      <c r="H42" s="196"/>
      <c r="I42" s="196"/>
      <c r="J42" s="196"/>
      <c r="K42" s="196"/>
      <c r="L42" s="166"/>
      <c r="M42" s="166"/>
      <c r="N42" s="166"/>
      <c r="O42" s="166"/>
      <c r="P42" s="166"/>
      <c r="Q42" s="167"/>
      <c r="R42" s="127"/>
    </row>
    <row r="43" spans="1:18">
      <c r="A43" s="161"/>
      <c r="B43" s="168" t="s">
        <v>142</v>
      </c>
      <c r="C43" s="190" t="s">
        <v>155</v>
      </c>
      <c r="D43" s="191"/>
      <c r="E43" s="191"/>
      <c r="F43" s="191"/>
      <c r="G43" s="191"/>
      <c r="H43" s="191"/>
      <c r="I43" s="191"/>
      <c r="J43" s="191"/>
      <c r="K43" s="166"/>
      <c r="L43" s="166"/>
      <c r="M43" s="166"/>
      <c r="N43" s="166"/>
      <c r="O43" s="166"/>
      <c r="P43" s="166"/>
      <c r="Q43" s="167"/>
      <c r="R43" s="127"/>
    </row>
    <row r="44" spans="1:18">
      <c r="A44" s="161"/>
      <c r="B44" s="169" t="s">
        <v>144</v>
      </c>
      <c r="C44" s="170" t="s">
        <v>145</v>
      </c>
      <c r="D44" s="189"/>
      <c r="E44" s="172">
        <f t="shared" ref="E44:Q44" si="4">SUM(E45:E46)</f>
        <v>64443</v>
      </c>
      <c r="F44" s="172">
        <f t="shared" si="4"/>
        <v>9666</v>
      </c>
      <c r="G44" s="172">
        <f t="shared" si="4"/>
        <v>54777</v>
      </c>
      <c r="H44" s="172">
        <f t="shared" si="4"/>
        <v>64443</v>
      </c>
      <c r="I44" s="172">
        <f t="shared" si="4"/>
        <v>9666</v>
      </c>
      <c r="J44" s="172">
        <f t="shared" si="4"/>
        <v>0</v>
      </c>
      <c r="K44" s="172">
        <f t="shared" si="4"/>
        <v>0</v>
      </c>
      <c r="L44" s="172">
        <f t="shared" si="4"/>
        <v>9666</v>
      </c>
      <c r="M44" s="172">
        <f t="shared" si="4"/>
        <v>54777</v>
      </c>
      <c r="N44" s="172">
        <f t="shared" si="4"/>
        <v>0</v>
      </c>
      <c r="O44" s="172">
        <f t="shared" si="4"/>
        <v>0</v>
      </c>
      <c r="P44" s="172">
        <f t="shared" si="4"/>
        <v>0</v>
      </c>
      <c r="Q44" s="173">
        <f t="shared" si="4"/>
        <v>54777</v>
      </c>
      <c r="R44" s="127"/>
    </row>
    <row r="45" spans="1:18">
      <c r="A45" s="161"/>
      <c r="B45" s="156" t="s">
        <v>146</v>
      </c>
      <c r="C45" s="175"/>
      <c r="D45" s="176"/>
      <c r="E45" s="177">
        <f>F45+G45</f>
        <v>64443</v>
      </c>
      <c r="F45" s="177">
        <f>I45</f>
        <v>9666</v>
      </c>
      <c r="G45" s="177">
        <f>M45</f>
        <v>54777</v>
      </c>
      <c r="H45" s="178">
        <f>I45+M45</f>
        <v>64443</v>
      </c>
      <c r="I45" s="178">
        <f>SUM(J45:L45)</f>
        <v>9666</v>
      </c>
      <c r="J45" s="178"/>
      <c r="K45" s="178"/>
      <c r="L45" s="178">
        <v>9666</v>
      </c>
      <c r="M45" s="178">
        <f>SUM(N45:Q45)</f>
        <v>54777</v>
      </c>
      <c r="N45" s="178"/>
      <c r="O45" s="178"/>
      <c r="P45" s="178"/>
      <c r="Q45" s="179">
        <v>54777</v>
      </c>
      <c r="R45" s="127"/>
    </row>
    <row r="46" spans="1:18">
      <c r="A46" s="161"/>
      <c r="B46" s="162" t="s">
        <v>49</v>
      </c>
      <c r="C46" s="181"/>
      <c r="D46" s="182"/>
      <c r="E46" s="177">
        <f>F46+G46</f>
        <v>0</v>
      </c>
      <c r="F46" s="183">
        <v>0</v>
      </c>
      <c r="G46" s="177">
        <v>0</v>
      </c>
      <c r="H46" s="178">
        <f>I46+M46</f>
        <v>0</v>
      </c>
      <c r="I46" s="178">
        <f>SUM(J46:L46)</f>
        <v>0</v>
      </c>
      <c r="J46" s="184"/>
      <c r="K46" s="184"/>
      <c r="L46" s="184"/>
      <c r="M46" s="178">
        <f>SUM(N46:Q46)</f>
        <v>0</v>
      </c>
      <c r="N46" s="184"/>
      <c r="O46" s="184"/>
      <c r="P46" s="184"/>
      <c r="Q46" s="185">
        <v>0</v>
      </c>
      <c r="R46" s="127"/>
    </row>
    <row r="47" spans="1:18" ht="13.5" thickBot="1">
      <c r="A47" s="197"/>
      <c r="B47" s="198" t="s">
        <v>156</v>
      </c>
      <c r="C47" s="199"/>
      <c r="D47" s="200"/>
      <c r="E47" s="201"/>
      <c r="F47" s="201"/>
      <c r="G47" s="201"/>
      <c r="H47" s="202"/>
      <c r="I47" s="202"/>
      <c r="J47" s="202"/>
      <c r="K47" s="202"/>
      <c r="L47" s="202"/>
      <c r="M47" s="202"/>
      <c r="N47" s="202"/>
      <c r="O47" s="202"/>
      <c r="P47" s="202"/>
      <c r="Q47" s="203"/>
      <c r="R47" s="127"/>
    </row>
    <row r="48" spans="1:18">
      <c r="A48" s="155" t="s">
        <v>157</v>
      </c>
      <c r="B48" s="156" t="s">
        <v>136</v>
      </c>
      <c r="C48" s="157" t="s">
        <v>137</v>
      </c>
      <c r="D48" s="158"/>
      <c r="E48" s="158"/>
      <c r="F48" s="158"/>
      <c r="G48" s="158"/>
      <c r="H48" s="158"/>
      <c r="I48" s="158"/>
      <c r="J48" s="158"/>
      <c r="K48" s="159"/>
      <c r="L48" s="159"/>
      <c r="M48" s="159"/>
      <c r="N48" s="159"/>
      <c r="O48" s="159"/>
      <c r="P48" s="159"/>
      <c r="Q48" s="160"/>
      <c r="R48" s="127"/>
    </row>
    <row r="49" spans="1:18">
      <c r="A49" s="161"/>
      <c r="B49" s="162" t="s">
        <v>138</v>
      </c>
      <c r="C49" s="163" t="s">
        <v>139</v>
      </c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5"/>
      <c r="R49" s="127"/>
    </row>
    <row r="50" spans="1:18">
      <c r="A50" s="161"/>
      <c r="B50" s="162" t="s">
        <v>140</v>
      </c>
      <c r="C50" s="163" t="s">
        <v>141</v>
      </c>
      <c r="D50" s="164"/>
      <c r="E50" s="164"/>
      <c r="F50" s="164"/>
      <c r="G50" s="164"/>
      <c r="H50" s="164"/>
      <c r="I50" s="164"/>
      <c r="J50" s="164"/>
      <c r="K50" s="164"/>
      <c r="L50" s="166"/>
      <c r="M50" s="166"/>
      <c r="N50" s="166"/>
      <c r="O50" s="166"/>
      <c r="P50" s="166"/>
      <c r="Q50" s="167"/>
      <c r="R50" s="127"/>
    </row>
    <row r="51" spans="1:18">
      <c r="A51" s="161"/>
      <c r="B51" s="168" t="s">
        <v>142</v>
      </c>
      <c r="C51" s="190" t="s">
        <v>158</v>
      </c>
      <c r="D51" s="191"/>
      <c r="E51" s="191"/>
      <c r="F51" s="191"/>
      <c r="G51" s="191"/>
      <c r="H51" s="191"/>
      <c r="I51" s="191"/>
      <c r="J51" s="191"/>
      <c r="K51" s="166"/>
      <c r="L51" s="166"/>
      <c r="M51" s="166"/>
      <c r="N51" s="166"/>
      <c r="O51" s="166"/>
      <c r="P51" s="166"/>
      <c r="Q51" s="167"/>
      <c r="R51" s="127"/>
    </row>
    <row r="52" spans="1:18">
      <c r="A52" s="161"/>
      <c r="B52" s="169" t="s">
        <v>144</v>
      </c>
      <c r="C52" s="170" t="s">
        <v>145</v>
      </c>
      <c r="D52" s="189"/>
      <c r="E52" s="172">
        <f t="shared" ref="E52:Q52" si="5">SUM(E53:E54)</f>
        <v>19458</v>
      </c>
      <c r="F52" s="172">
        <f t="shared" si="5"/>
        <v>2919</v>
      </c>
      <c r="G52" s="172">
        <f t="shared" si="5"/>
        <v>16539</v>
      </c>
      <c r="H52" s="172">
        <f t="shared" si="5"/>
        <v>19458</v>
      </c>
      <c r="I52" s="172">
        <f t="shared" si="5"/>
        <v>2919</v>
      </c>
      <c r="J52" s="172">
        <f t="shared" si="5"/>
        <v>0</v>
      </c>
      <c r="K52" s="172">
        <f t="shared" si="5"/>
        <v>0</v>
      </c>
      <c r="L52" s="172">
        <f t="shared" si="5"/>
        <v>2919</v>
      </c>
      <c r="M52" s="172">
        <f t="shared" si="5"/>
        <v>16539</v>
      </c>
      <c r="N52" s="172">
        <f t="shared" si="5"/>
        <v>0</v>
      </c>
      <c r="O52" s="172">
        <f t="shared" si="5"/>
        <v>0</v>
      </c>
      <c r="P52" s="172">
        <f t="shared" si="5"/>
        <v>0</v>
      </c>
      <c r="Q52" s="173">
        <f t="shared" si="5"/>
        <v>16539</v>
      </c>
      <c r="R52" s="127"/>
    </row>
    <row r="53" spans="1:18">
      <c r="A53" s="161"/>
      <c r="B53" s="174" t="s">
        <v>146</v>
      </c>
      <c r="C53" s="175"/>
      <c r="D53" s="176"/>
      <c r="E53" s="177">
        <f>F53+G53</f>
        <v>19458</v>
      </c>
      <c r="F53" s="177">
        <f>I53</f>
        <v>2919</v>
      </c>
      <c r="G53" s="177">
        <f>M53</f>
        <v>16539</v>
      </c>
      <c r="H53" s="178">
        <f>I53+M53</f>
        <v>19458</v>
      </c>
      <c r="I53" s="178">
        <f>SUM(J53:L53)</f>
        <v>2919</v>
      </c>
      <c r="J53" s="178"/>
      <c r="K53" s="178"/>
      <c r="L53" s="178">
        <v>2919</v>
      </c>
      <c r="M53" s="178">
        <f>SUM(N53:Q53)</f>
        <v>16539</v>
      </c>
      <c r="N53" s="178"/>
      <c r="O53" s="178"/>
      <c r="P53" s="178"/>
      <c r="Q53" s="179">
        <v>16539</v>
      </c>
      <c r="R53" s="127"/>
    </row>
    <row r="54" spans="1:18">
      <c r="A54" s="161"/>
      <c r="B54" s="180" t="s">
        <v>49</v>
      </c>
      <c r="C54" s="181"/>
      <c r="D54" s="182"/>
      <c r="E54" s="177">
        <f>F54+G54</f>
        <v>0</v>
      </c>
      <c r="F54" s="183">
        <v>0</v>
      </c>
      <c r="G54" s="177">
        <v>0</v>
      </c>
      <c r="H54" s="178">
        <f>I54+M54</f>
        <v>0</v>
      </c>
      <c r="I54" s="178">
        <f>SUM(J54:L54)</f>
        <v>0</v>
      </c>
      <c r="J54" s="184"/>
      <c r="K54" s="184"/>
      <c r="L54" s="184"/>
      <c r="M54" s="178">
        <f>SUM(N54:Q54)</f>
        <v>0</v>
      </c>
      <c r="N54" s="184"/>
      <c r="O54" s="184"/>
      <c r="P54" s="184"/>
      <c r="Q54" s="185">
        <v>0</v>
      </c>
      <c r="R54" s="127"/>
    </row>
    <row r="55" spans="1:18" ht="13.5" thickBot="1">
      <c r="A55" s="161"/>
      <c r="B55" s="186" t="s">
        <v>50</v>
      </c>
      <c r="C55" s="181"/>
      <c r="D55" s="182"/>
      <c r="E55" s="183"/>
      <c r="F55" s="183"/>
      <c r="G55" s="183"/>
      <c r="H55" s="184"/>
      <c r="I55" s="184"/>
      <c r="J55" s="184"/>
      <c r="K55" s="184"/>
      <c r="L55" s="184"/>
      <c r="M55" s="184"/>
      <c r="N55" s="184"/>
      <c r="O55" s="184"/>
      <c r="P55" s="184"/>
      <c r="Q55" s="185"/>
      <c r="R55" s="127"/>
    </row>
    <row r="56" spans="1:18">
      <c r="A56" s="155" t="s">
        <v>159</v>
      </c>
      <c r="B56" s="156" t="s">
        <v>136</v>
      </c>
      <c r="C56" s="157" t="s">
        <v>137</v>
      </c>
      <c r="D56" s="158"/>
      <c r="E56" s="158"/>
      <c r="F56" s="158"/>
      <c r="G56" s="158"/>
      <c r="H56" s="158"/>
      <c r="I56" s="158"/>
      <c r="J56" s="158"/>
      <c r="K56" s="159"/>
      <c r="L56" s="159"/>
      <c r="M56" s="159"/>
      <c r="N56" s="159"/>
      <c r="O56" s="159"/>
      <c r="P56" s="159"/>
      <c r="Q56" s="160"/>
      <c r="R56" s="127"/>
    </row>
    <row r="57" spans="1:18">
      <c r="A57" s="161"/>
      <c r="B57" s="162" t="s">
        <v>138</v>
      </c>
      <c r="C57" s="163" t="s">
        <v>139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5"/>
      <c r="R57" s="127"/>
    </row>
    <row r="58" spans="1:18">
      <c r="A58" s="161"/>
      <c r="B58" s="162" t="s">
        <v>140</v>
      </c>
      <c r="C58" s="163" t="s">
        <v>141</v>
      </c>
      <c r="D58" s="164"/>
      <c r="E58" s="164"/>
      <c r="F58" s="164"/>
      <c r="G58" s="164"/>
      <c r="H58" s="164"/>
      <c r="I58" s="164"/>
      <c r="J58" s="164"/>
      <c r="K58" s="164"/>
      <c r="L58" s="166"/>
      <c r="M58" s="166"/>
      <c r="N58" s="166"/>
      <c r="O58" s="166"/>
      <c r="P58" s="166"/>
      <c r="Q58" s="167"/>
      <c r="R58" s="127"/>
    </row>
    <row r="59" spans="1:18">
      <c r="A59" s="161"/>
      <c r="B59" s="168" t="s">
        <v>142</v>
      </c>
      <c r="C59" s="190" t="s">
        <v>160</v>
      </c>
      <c r="D59" s="191"/>
      <c r="E59" s="191"/>
      <c r="F59" s="191"/>
      <c r="G59" s="191"/>
      <c r="H59" s="191"/>
      <c r="I59" s="191"/>
      <c r="J59" s="191"/>
      <c r="K59" s="166"/>
      <c r="L59" s="166"/>
      <c r="M59" s="166"/>
      <c r="N59" s="166"/>
      <c r="O59" s="166"/>
      <c r="P59" s="166"/>
      <c r="Q59" s="167"/>
      <c r="R59" s="127"/>
    </row>
    <row r="60" spans="1:18">
      <c r="A60" s="161"/>
      <c r="B60" s="169" t="s">
        <v>144</v>
      </c>
      <c r="C60" s="170" t="s">
        <v>145</v>
      </c>
      <c r="D60" s="189"/>
      <c r="E60" s="172">
        <f t="shared" ref="E60:Q60" si="6">SUM(E61:E62)</f>
        <v>51305</v>
      </c>
      <c r="F60" s="172">
        <f t="shared" si="6"/>
        <v>7694</v>
      </c>
      <c r="G60" s="172">
        <f t="shared" si="6"/>
        <v>43611</v>
      </c>
      <c r="H60" s="172">
        <f t="shared" si="6"/>
        <v>51305</v>
      </c>
      <c r="I60" s="172">
        <f t="shared" si="6"/>
        <v>7694</v>
      </c>
      <c r="J60" s="172">
        <f t="shared" si="6"/>
        <v>0</v>
      </c>
      <c r="K60" s="172">
        <f t="shared" si="6"/>
        <v>0</v>
      </c>
      <c r="L60" s="172">
        <f t="shared" si="6"/>
        <v>7694</v>
      </c>
      <c r="M60" s="172">
        <f t="shared" si="6"/>
        <v>43611</v>
      </c>
      <c r="N60" s="172">
        <f t="shared" si="6"/>
        <v>0</v>
      </c>
      <c r="O60" s="172">
        <f t="shared" si="6"/>
        <v>0</v>
      </c>
      <c r="P60" s="172">
        <f t="shared" si="6"/>
        <v>0</v>
      </c>
      <c r="Q60" s="173">
        <f t="shared" si="6"/>
        <v>43611</v>
      </c>
      <c r="R60" s="127"/>
    </row>
    <row r="61" spans="1:18">
      <c r="A61" s="161"/>
      <c r="B61" s="174" t="s">
        <v>146</v>
      </c>
      <c r="C61" s="175"/>
      <c r="D61" s="176"/>
      <c r="E61" s="177">
        <f>F61+G61</f>
        <v>51305</v>
      </c>
      <c r="F61" s="177">
        <f>I61</f>
        <v>7694</v>
      </c>
      <c r="G61" s="177">
        <f>M61</f>
        <v>43611</v>
      </c>
      <c r="H61" s="178">
        <f>I61+M61</f>
        <v>51305</v>
      </c>
      <c r="I61" s="178">
        <f>SUM(J61:L61)</f>
        <v>7694</v>
      </c>
      <c r="J61" s="178"/>
      <c r="K61" s="178"/>
      <c r="L61" s="178">
        <v>7694</v>
      </c>
      <c r="M61" s="178">
        <f>SUM(N61:Q61)</f>
        <v>43611</v>
      </c>
      <c r="N61" s="178"/>
      <c r="O61" s="178"/>
      <c r="P61" s="178"/>
      <c r="Q61" s="179">
        <v>43611</v>
      </c>
      <c r="R61" s="127"/>
    </row>
    <row r="62" spans="1:18">
      <c r="A62" s="161"/>
      <c r="B62" s="180" t="s">
        <v>49</v>
      </c>
      <c r="C62" s="181"/>
      <c r="D62" s="182"/>
      <c r="E62" s="177">
        <f>F62+G62</f>
        <v>0</v>
      </c>
      <c r="F62" s="183"/>
      <c r="G62" s="177"/>
      <c r="H62" s="178">
        <f>I62+M62</f>
        <v>0</v>
      </c>
      <c r="I62" s="178">
        <f>SUM(J62:L62)</f>
        <v>0</v>
      </c>
      <c r="J62" s="184"/>
      <c r="K62" s="184"/>
      <c r="L62" s="184"/>
      <c r="M62" s="178">
        <f>SUM(N62:Q62)</f>
        <v>0</v>
      </c>
      <c r="N62" s="184"/>
      <c r="O62" s="184"/>
      <c r="P62" s="184"/>
      <c r="Q62" s="185">
        <v>0</v>
      </c>
      <c r="R62" s="127"/>
    </row>
    <row r="63" spans="1:18" ht="13.5" thickBot="1">
      <c r="A63" s="161"/>
      <c r="B63" s="186" t="s">
        <v>50</v>
      </c>
      <c r="C63" s="181"/>
      <c r="D63" s="182"/>
      <c r="E63" s="183"/>
      <c r="F63" s="183"/>
      <c r="G63" s="183"/>
      <c r="H63" s="184"/>
      <c r="I63" s="184"/>
      <c r="J63" s="184"/>
      <c r="K63" s="184"/>
      <c r="L63" s="184"/>
      <c r="M63" s="184"/>
      <c r="N63" s="184"/>
      <c r="O63" s="184"/>
      <c r="P63" s="184"/>
      <c r="Q63" s="185"/>
      <c r="R63" s="127"/>
    </row>
    <row r="64" spans="1:18">
      <c r="A64" s="155" t="s">
        <v>161</v>
      </c>
      <c r="B64" s="156" t="s">
        <v>136</v>
      </c>
      <c r="C64" s="157" t="s">
        <v>137</v>
      </c>
      <c r="D64" s="158"/>
      <c r="E64" s="158"/>
      <c r="F64" s="158"/>
      <c r="G64" s="158"/>
      <c r="H64" s="158"/>
      <c r="I64" s="158"/>
      <c r="J64" s="158"/>
      <c r="K64" s="159"/>
      <c r="L64" s="159"/>
      <c r="M64" s="159"/>
      <c r="N64" s="159"/>
      <c r="O64" s="159"/>
      <c r="P64" s="159"/>
      <c r="Q64" s="160"/>
      <c r="R64" s="127"/>
    </row>
    <row r="65" spans="1:18">
      <c r="A65" s="161"/>
      <c r="B65" s="162" t="s">
        <v>138</v>
      </c>
      <c r="C65" s="163" t="s">
        <v>139</v>
      </c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5"/>
      <c r="R65" s="127"/>
    </row>
    <row r="66" spans="1:18">
      <c r="A66" s="161"/>
      <c r="B66" s="162" t="s">
        <v>140</v>
      </c>
      <c r="C66" s="163" t="s">
        <v>141</v>
      </c>
      <c r="D66" s="164"/>
      <c r="E66" s="164"/>
      <c r="F66" s="164"/>
      <c r="G66" s="164"/>
      <c r="H66" s="164"/>
      <c r="I66" s="164"/>
      <c r="J66" s="164"/>
      <c r="K66" s="164"/>
      <c r="L66" s="166"/>
      <c r="M66" s="166"/>
      <c r="N66" s="166"/>
      <c r="O66" s="166"/>
      <c r="P66" s="166"/>
      <c r="Q66" s="167"/>
      <c r="R66" s="127"/>
    </row>
    <row r="67" spans="1:18">
      <c r="A67" s="161"/>
      <c r="B67" s="168" t="s">
        <v>142</v>
      </c>
      <c r="C67" s="190" t="s">
        <v>162</v>
      </c>
      <c r="D67" s="191"/>
      <c r="E67" s="191"/>
      <c r="F67" s="191"/>
      <c r="G67" s="191"/>
      <c r="H67" s="191"/>
      <c r="I67" s="191"/>
      <c r="J67" s="191"/>
      <c r="K67" s="166"/>
      <c r="L67" s="166"/>
      <c r="M67" s="166"/>
      <c r="N67" s="166"/>
      <c r="O67" s="166"/>
      <c r="P67" s="166"/>
      <c r="Q67" s="167"/>
      <c r="R67" s="127"/>
    </row>
    <row r="68" spans="1:18">
      <c r="A68" s="161"/>
      <c r="B68" s="169" t="s">
        <v>144</v>
      </c>
      <c r="C68" s="170" t="s">
        <v>145</v>
      </c>
      <c r="D68" s="189"/>
      <c r="E68" s="172">
        <f t="shared" ref="E68:Q68" si="7">SUM(E69:E70)</f>
        <v>99671</v>
      </c>
      <c r="F68" s="172">
        <f t="shared" si="7"/>
        <v>13639</v>
      </c>
      <c r="G68" s="172">
        <f t="shared" si="7"/>
        <v>86032</v>
      </c>
      <c r="H68" s="172">
        <f t="shared" si="7"/>
        <v>97708</v>
      </c>
      <c r="I68" s="172">
        <f t="shared" si="7"/>
        <v>13388</v>
      </c>
      <c r="J68" s="172">
        <f t="shared" si="7"/>
        <v>0</v>
      </c>
      <c r="K68" s="172">
        <f t="shared" si="7"/>
        <v>0</v>
      </c>
      <c r="L68" s="172">
        <f t="shared" si="7"/>
        <v>13388</v>
      </c>
      <c r="M68" s="172">
        <f t="shared" si="7"/>
        <v>84320</v>
      </c>
      <c r="N68" s="172">
        <f t="shared" si="7"/>
        <v>0</v>
      </c>
      <c r="O68" s="172">
        <f t="shared" si="7"/>
        <v>0</v>
      </c>
      <c r="P68" s="172">
        <f t="shared" si="7"/>
        <v>0</v>
      </c>
      <c r="Q68" s="173">
        <f t="shared" si="7"/>
        <v>84320</v>
      </c>
      <c r="R68" s="127"/>
    </row>
    <row r="69" spans="1:18">
      <c r="A69" s="161"/>
      <c r="B69" s="174" t="s">
        <v>146</v>
      </c>
      <c r="C69" s="175"/>
      <c r="D69" s="176"/>
      <c r="E69" s="177">
        <f>F69+G69</f>
        <v>97708</v>
      </c>
      <c r="F69" s="177">
        <f>I69</f>
        <v>13388</v>
      </c>
      <c r="G69" s="177">
        <f>M69</f>
        <v>84320</v>
      </c>
      <c r="H69" s="178">
        <f>I69+M69</f>
        <v>97708</v>
      </c>
      <c r="I69" s="178">
        <f>SUM(J69:L69)</f>
        <v>13388</v>
      </c>
      <c r="J69" s="178"/>
      <c r="K69" s="178"/>
      <c r="L69" s="178">
        <v>13388</v>
      </c>
      <c r="M69" s="178">
        <f>SUM(N69:Q69)</f>
        <v>84320</v>
      </c>
      <c r="N69" s="178"/>
      <c r="O69" s="178"/>
      <c r="P69" s="178"/>
      <c r="Q69" s="179">
        <v>84320</v>
      </c>
      <c r="R69" s="127"/>
    </row>
    <row r="70" spans="1:18">
      <c r="A70" s="161"/>
      <c r="B70" s="180" t="s">
        <v>49</v>
      </c>
      <c r="C70" s="181"/>
      <c r="D70" s="182"/>
      <c r="E70" s="177">
        <f>F70+G70</f>
        <v>1963</v>
      </c>
      <c r="F70" s="183">
        <v>251</v>
      </c>
      <c r="G70" s="177">
        <v>1712</v>
      </c>
      <c r="H70" s="178">
        <f>I70+M70</f>
        <v>0</v>
      </c>
      <c r="I70" s="178">
        <f>SUM(J70:L70)</f>
        <v>0</v>
      </c>
      <c r="J70" s="184"/>
      <c r="K70" s="184"/>
      <c r="L70" s="184"/>
      <c r="M70" s="178">
        <f>SUM(N70:Q70)</f>
        <v>0</v>
      </c>
      <c r="N70" s="184"/>
      <c r="O70" s="184"/>
      <c r="P70" s="184"/>
      <c r="Q70" s="185">
        <v>0</v>
      </c>
      <c r="R70" s="127"/>
    </row>
    <row r="71" spans="1:18" ht="13.5" thickBot="1">
      <c r="A71" s="161"/>
      <c r="B71" s="186" t="s">
        <v>50</v>
      </c>
      <c r="C71" s="181"/>
      <c r="D71" s="182"/>
      <c r="E71" s="183"/>
      <c r="F71" s="183"/>
      <c r="G71" s="183"/>
      <c r="H71" s="184"/>
      <c r="I71" s="184"/>
      <c r="J71" s="184"/>
      <c r="K71" s="184"/>
      <c r="L71" s="184"/>
      <c r="M71" s="184"/>
      <c r="N71" s="184"/>
      <c r="O71" s="184"/>
      <c r="P71" s="184"/>
      <c r="Q71" s="185"/>
      <c r="R71" s="127"/>
    </row>
    <row r="72" spans="1:18">
      <c r="A72" s="155" t="s">
        <v>163</v>
      </c>
      <c r="B72" s="156" t="s">
        <v>136</v>
      </c>
      <c r="C72" s="157" t="s">
        <v>137</v>
      </c>
      <c r="D72" s="158"/>
      <c r="E72" s="158"/>
      <c r="F72" s="158"/>
      <c r="G72" s="158"/>
      <c r="H72" s="158"/>
      <c r="I72" s="158"/>
      <c r="J72" s="158"/>
      <c r="K72" s="159"/>
      <c r="L72" s="159"/>
      <c r="M72" s="159"/>
      <c r="N72" s="159"/>
      <c r="O72" s="159"/>
      <c r="P72" s="159"/>
      <c r="Q72" s="160"/>
      <c r="R72" s="127"/>
    </row>
    <row r="73" spans="1:18">
      <c r="A73" s="161"/>
      <c r="B73" s="162" t="s">
        <v>138</v>
      </c>
      <c r="C73" s="163" t="s">
        <v>139</v>
      </c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5"/>
      <c r="R73" s="127"/>
    </row>
    <row r="74" spans="1:18">
      <c r="A74" s="161"/>
      <c r="B74" s="162" t="s">
        <v>140</v>
      </c>
      <c r="C74" s="163" t="s">
        <v>141</v>
      </c>
      <c r="D74" s="164"/>
      <c r="E74" s="164"/>
      <c r="F74" s="164"/>
      <c r="G74" s="164"/>
      <c r="H74" s="164"/>
      <c r="I74" s="164"/>
      <c r="J74" s="164"/>
      <c r="K74" s="164"/>
      <c r="L74" s="166"/>
      <c r="M74" s="166"/>
      <c r="N74" s="166"/>
      <c r="O74" s="166"/>
      <c r="P74" s="166"/>
      <c r="Q74" s="167"/>
      <c r="R74" s="127"/>
    </row>
    <row r="75" spans="1:18">
      <c r="A75" s="161"/>
      <c r="B75" s="168" t="s">
        <v>142</v>
      </c>
      <c r="C75" s="190" t="s">
        <v>164</v>
      </c>
      <c r="D75" s="191"/>
      <c r="E75" s="191"/>
      <c r="F75" s="191"/>
      <c r="G75" s="191"/>
      <c r="H75" s="191"/>
      <c r="I75" s="191"/>
      <c r="J75" s="191"/>
      <c r="K75" s="166"/>
      <c r="L75" s="166"/>
      <c r="M75" s="166"/>
      <c r="N75" s="166"/>
      <c r="O75" s="166"/>
      <c r="P75" s="166"/>
      <c r="Q75" s="167"/>
      <c r="R75" s="127"/>
    </row>
    <row r="76" spans="1:18">
      <c r="A76" s="161"/>
      <c r="B76" s="169" t="s">
        <v>144</v>
      </c>
      <c r="C76" s="170" t="s">
        <v>145</v>
      </c>
      <c r="D76" s="189"/>
      <c r="E76" s="172">
        <f t="shared" ref="E76:Q76" si="8">SUM(E77:E78)</f>
        <v>80914</v>
      </c>
      <c r="F76" s="172">
        <f t="shared" si="8"/>
        <v>10527</v>
      </c>
      <c r="G76" s="172">
        <f t="shared" si="8"/>
        <v>70387</v>
      </c>
      <c r="H76" s="172">
        <f t="shared" si="8"/>
        <v>80914</v>
      </c>
      <c r="I76" s="172">
        <f t="shared" si="8"/>
        <v>10527</v>
      </c>
      <c r="J76" s="172">
        <f t="shared" si="8"/>
        <v>0</v>
      </c>
      <c r="K76" s="172">
        <f t="shared" si="8"/>
        <v>0</v>
      </c>
      <c r="L76" s="172">
        <f t="shared" si="8"/>
        <v>10527</v>
      </c>
      <c r="M76" s="172">
        <f t="shared" si="8"/>
        <v>70387</v>
      </c>
      <c r="N76" s="172">
        <f t="shared" si="8"/>
        <v>0</v>
      </c>
      <c r="O76" s="172">
        <f t="shared" si="8"/>
        <v>0</v>
      </c>
      <c r="P76" s="172">
        <f t="shared" si="8"/>
        <v>0</v>
      </c>
      <c r="Q76" s="173">
        <f t="shared" si="8"/>
        <v>70387</v>
      </c>
      <c r="R76" s="127"/>
    </row>
    <row r="77" spans="1:18">
      <c r="A77" s="161"/>
      <c r="B77" s="174" t="s">
        <v>146</v>
      </c>
      <c r="C77" s="175"/>
      <c r="D77" s="176"/>
      <c r="E77" s="177">
        <f>F77+G77</f>
        <v>80914</v>
      </c>
      <c r="F77" s="177">
        <f>I77</f>
        <v>10527</v>
      </c>
      <c r="G77" s="177">
        <f>M77</f>
        <v>70387</v>
      </c>
      <c r="H77" s="178">
        <f>I77+M77</f>
        <v>80914</v>
      </c>
      <c r="I77" s="178">
        <f>SUM(J77:L77)</f>
        <v>10527</v>
      </c>
      <c r="J77" s="178"/>
      <c r="K77" s="178"/>
      <c r="L77" s="178">
        <v>10527</v>
      </c>
      <c r="M77" s="178">
        <f>SUM(N77:Q77)</f>
        <v>70387</v>
      </c>
      <c r="N77" s="178"/>
      <c r="O77" s="178"/>
      <c r="P77" s="178"/>
      <c r="Q77" s="179">
        <v>70387</v>
      </c>
      <c r="R77" s="127"/>
    </row>
    <row r="78" spans="1:18">
      <c r="A78" s="161"/>
      <c r="B78" s="180" t="s">
        <v>49</v>
      </c>
      <c r="C78" s="181"/>
      <c r="D78" s="182"/>
      <c r="E78" s="177">
        <f>F78+G78</f>
        <v>0</v>
      </c>
      <c r="F78" s="183"/>
      <c r="G78" s="177"/>
      <c r="H78" s="178">
        <f>I78+M78</f>
        <v>0</v>
      </c>
      <c r="I78" s="178">
        <f>SUM(J78:L78)</f>
        <v>0</v>
      </c>
      <c r="J78" s="184"/>
      <c r="K78" s="184"/>
      <c r="L78" s="184"/>
      <c r="M78" s="178">
        <f>SUM(N78:Q78)</f>
        <v>0</v>
      </c>
      <c r="N78" s="184"/>
      <c r="O78" s="184"/>
      <c r="P78" s="184"/>
      <c r="Q78" s="185">
        <v>0</v>
      </c>
      <c r="R78" s="127"/>
    </row>
    <row r="79" spans="1:18" ht="13.5" thickBot="1">
      <c r="A79" s="161"/>
      <c r="B79" s="186" t="s">
        <v>50</v>
      </c>
      <c r="C79" s="181"/>
      <c r="D79" s="182"/>
      <c r="E79" s="183"/>
      <c r="F79" s="183"/>
      <c r="G79" s="183"/>
      <c r="H79" s="184"/>
      <c r="I79" s="184"/>
      <c r="J79" s="184"/>
      <c r="K79" s="184"/>
      <c r="L79" s="184"/>
      <c r="M79" s="184"/>
      <c r="N79" s="184"/>
      <c r="O79" s="184"/>
      <c r="P79" s="184"/>
      <c r="Q79" s="185"/>
      <c r="R79" s="127"/>
    </row>
    <row r="80" spans="1:18">
      <c r="A80" s="155" t="s">
        <v>165</v>
      </c>
      <c r="B80" s="156" t="s">
        <v>136</v>
      </c>
      <c r="C80" s="157" t="s">
        <v>137</v>
      </c>
      <c r="D80" s="158"/>
      <c r="E80" s="158"/>
      <c r="F80" s="158"/>
      <c r="G80" s="158"/>
      <c r="H80" s="158"/>
      <c r="I80" s="158"/>
      <c r="J80" s="158"/>
      <c r="K80" s="159"/>
      <c r="L80" s="159"/>
      <c r="M80" s="159"/>
      <c r="N80" s="159"/>
      <c r="O80" s="159"/>
      <c r="P80" s="159"/>
      <c r="Q80" s="160"/>
      <c r="R80" s="127"/>
    </row>
    <row r="81" spans="1:18">
      <c r="A81" s="161"/>
      <c r="B81" s="162" t="s">
        <v>138</v>
      </c>
      <c r="C81" s="163" t="s">
        <v>139</v>
      </c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5"/>
      <c r="R81" s="127"/>
    </row>
    <row r="82" spans="1:18">
      <c r="A82" s="161"/>
      <c r="B82" s="162" t="s">
        <v>140</v>
      </c>
      <c r="C82" s="163" t="s">
        <v>141</v>
      </c>
      <c r="D82" s="164"/>
      <c r="E82" s="164"/>
      <c r="F82" s="164"/>
      <c r="G82" s="164"/>
      <c r="H82" s="164"/>
      <c r="I82" s="164"/>
      <c r="J82" s="164"/>
      <c r="K82" s="164"/>
      <c r="L82" s="166"/>
      <c r="M82" s="166"/>
      <c r="N82" s="166"/>
      <c r="O82" s="166"/>
      <c r="P82" s="166"/>
      <c r="Q82" s="167"/>
      <c r="R82" s="127"/>
    </row>
    <row r="83" spans="1:18">
      <c r="A83" s="161"/>
      <c r="B83" s="168" t="s">
        <v>142</v>
      </c>
      <c r="C83" s="190" t="s">
        <v>166</v>
      </c>
      <c r="D83" s="191"/>
      <c r="E83" s="191"/>
      <c r="F83" s="191"/>
      <c r="G83" s="191"/>
      <c r="H83" s="191"/>
      <c r="I83" s="191"/>
      <c r="J83" s="191"/>
      <c r="K83" s="166"/>
      <c r="L83" s="166"/>
      <c r="M83" s="166"/>
      <c r="N83" s="166"/>
      <c r="O83" s="166"/>
      <c r="P83" s="166"/>
      <c r="Q83" s="167"/>
      <c r="R83" s="127"/>
    </row>
    <row r="84" spans="1:18">
      <c r="A84" s="161"/>
      <c r="B84" s="169" t="s">
        <v>144</v>
      </c>
      <c r="C84" s="170" t="s">
        <v>145</v>
      </c>
      <c r="D84" s="189"/>
      <c r="E84" s="172">
        <f t="shared" ref="E84:Q84" si="9">SUM(E85:E86)</f>
        <v>73488</v>
      </c>
      <c r="F84" s="172">
        <f t="shared" si="9"/>
        <v>9370</v>
      </c>
      <c r="G84" s="172">
        <f t="shared" si="9"/>
        <v>64118</v>
      </c>
      <c r="H84" s="172">
        <f t="shared" si="9"/>
        <v>73488</v>
      </c>
      <c r="I84" s="172">
        <f t="shared" si="9"/>
        <v>9370</v>
      </c>
      <c r="J84" s="172">
        <f t="shared" si="9"/>
        <v>0</v>
      </c>
      <c r="K84" s="172">
        <f t="shared" si="9"/>
        <v>0</v>
      </c>
      <c r="L84" s="172">
        <f t="shared" si="9"/>
        <v>9370</v>
      </c>
      <c r="M84" s="172">
        <f t="shared" si="9"/>
        <v>64118</v>
      </c>
      <c r="N84" s="172">
        <f t="shared" si="9"/>
        <v>0</v>
      </c>
      <c r="O84" s="172">
        <f t="shared" si="9"/>
        <v>0</v>
      </c>
      <c r="P84" s="172">
        <f t="shared" si="9"/>
        <v>0</v>
      </c>
      <c r="Q84" s="173">
        <f t="shared" si="9"/>
        <v>64118</v>
      </c>
      <c r="R84" s="127"/>
    </row>
    <row r="85" spans="1:18">
      <c r="A85" s="161"/>
      <c r="B85" s="174" t="s">
        <v>146</v>
      </c>
      <c r="C85" s="175"/>
      <c r="D85" s="176"/>
      <c r="E85" s="177">
        <f>F85+G85</f>
        <v>73488</v>
      </c>
      <c r="F85" s="177">
        <f>I85</f>
        <v>9370</v>
      </c>
      <c r="G85" s="177">
        <f>M85</f>
        <v>64118</v>
      </c>
      <c r="H85" s="178">
        <f>I85+M85</f>
        <v>73488</v>
      </c>
      <c r="I85" s="178">
        <f>SUM(J85:L85)</f>
        <v>9370</v>
      </c>
      <c r="J85" s="178"/>
      <c r="K85" s="178"/>
      <c r="L85" s="178">
        <v>9370</v>
      </c>
      <c r="M85" s="178">
        <f>SUM(N85:Q85)</f>
        <v>64118</v>
      </c>
      <c r="N85" s="178"/>
      <c r="O85" s="178"/>
      <c r="P85" s="178"/>
      <c r="Q85" s="179">
        <v>64118</v>
      </c>
      <c r="R85" s="127"/>
    </row>
    <row r="86" spans="1:18">
      <c r="A86" s="161"/>
      <c r="B86" s="180" t="s">
        <v>49</v>
      </c>
      <c r="C86" s="181"/>
      <c r="D86" s="182"/>
      <c r="E86" s="177">
        <f>F86+G86</f>
        <v>0</v>
      </c>
      <c r="F86" s="183"/>
      <c r="G86" s="177"/>
      <c r="H86" s="178">
        <f>I86+M86</f>
        <v>0</v>
      </c>
      <c r="I86" s="178">
        <f>SUM(J86:L86)</f>
        <v>0</v>
      </c>
      <c r="J86" s="184"/>
      <c r="K86" s="184"/>
      <c r="L86" s="184"/>
      <c r="M86" s="178">
        <f>SUM(N86:Q86)</f>
        <v>0</v>
      </c>
      <c r="N86" s="184"/>
      <c r="O86" s="184"/>
      <c r="P86" s="184"/>
      <c r="Q86" s="185">
        <v>0</v>
      </c>
      <c r="R86" s="127"/>
    </row>
    <row r="87" spans="1:18" ht="13.5" thickBot="1">
      <c r="A87" s="161"/>
      <c r="B87" s="186" t="s">
        <v>50</v>
      </c>
      <c r="C87" s="181"/>
      <c r="D87" s="182"/>
      <c r="E87" s="183"/>
      <c r="F87" s="183"/>
      <c r="G87" s="183"/>
      <c r="H87" s="184"/>
      <c r="I87" s="184"/>
      <c r="J87" s="184"/>
      <c r="K87" s="184"/>
      <c r="L87" s="184"/>
      <c r="M87" s="184"/>
      <c r="N87" s="184"/>
      <c r="O87" s="184"/>
      <c r="P87" s="184"/>
      <c r="Q87" s="185"/>
      <c r="R87" s="127"/>
    </row>
    <row r="88" spans="1:18">
      <c r="A88" s="155" t="s">
        <v>167</v>
      </c>
      <c r="B88" s="204" t="s">
        <v>136</v>
      </c>
      <c r="C88" s="157" t="s">
        <v>137</v>
      </c>
      <c r="D88" s="158"/>
      <c r="E88" s="158"/>
      <c r="F88" s="158"/>
      <c r="G88" s="158"/>
      <c r="H88" s="158"/>
      <c r="I88" s="158"/>
      <c r="J88" s="158"/>
      <c r="K88" s="159"/>
      <c r="L88" s="159"/>
      <c r="M88" s="159"/>
      <c r="N88" s="159"/>
      <c r="O88" s="159"/>
      <c r="P88" s="159"/>
      <c r="Q88" s="160"/>
      <c r="R88" s="127"/>
    </row>
    <row r="89" spans="1:18">
      <c r="A89" s="161"/>
      <c r="B89" s="162" t="s">
        <v>138</v>
      </c>
      <c r="C89" s="163" t="s">
        <v>139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5"/>
      <c r="R89" s="127"/>
    </row>
    <row r="90" spans="1:18">
      <c r="A90" s="161"/>
      <c r="B90" s="162" t="s">
        <v>140</v>
      </c>
      <c r="C90" s="163" t="s">
        <v>152</v>
      </c>
      <c r="D90" s="164"/>
      <c r="E90" s="164"/>
      <c r="F90" s="164"/>
      <c r="G90" s="164"/>
      <c r="H90" s="164"/>
      <c r="I90" s="164"/>
      <c r="J90" s="164"/>
      <c r="K90" s="164"/>
      <c r="L90" s="166"/>
      <c r="M90" s="166"/>
      <c r="N90" s="166"/>
      <c r="O90" s="166"/>
      <c r="P90" s="166"/>
      <c r="Q90" s="167"/>
      <c r="R90" s="127"/>
    </row>
    <row r="91" spans="1:18">
      <c r="A91" s="161"/>
      <c r="B91" s="168" t="s">
        <v>142</v>
      </c>
      <c r="C91" s="190" t="s">
        <v>168</v>
      </c>
      <c r="D91" s="191"/>
      <c r="E91" s="191"/>
      <c r="F91" s="191"/>
      <c r="G91" s="191"/>
      <c r="H91" s="191"/>
      <c r="I91" s="191"/>
      <c r="J91" s="191"/>
      <c r="K91" s="166"/>
      <c r="L91" s="166"/>
      <c r="M91" s="166"/>
      <c r="N91" s="166"/>
      <c r="O91" s="166"/>
      <c r="P91" s="166"/>
      <c r="Q91" s="167"/>
      <c r="R91" s="127"/>
    </row>
    <row r="92" spans="1:18">
      <c r="A92" s="161"/>
      <c r="B92" s="169" t="s">
        <v>144</v>
      </c>
      <c r="C92" s="170" t="s">
        <v>145</v>
      </c>
      <c r="D92" s="189"/>
      <c r="E92" s="172">
        <f t="shared" ref="E92:Q92" si="10">SUM(E93:E94)</f>
        <v>206656</v>
      </c>
      <c r="F92" s="172">
        <f t="shared" si="10"/>
        <v>0</v>
      </c>
      <c r="G92" s="172">
        <f t="shared" si="10"/>
        <v>206656</v>
      </c>
      <c r="H92" s="172">
        <f t="shared" si="10"/>
        <v>135890</v>
      </c>
      <c r="I92" s="172">
        <f t="shared" si="10"/>
        <v>0</v>
      </c>
      <c r="J92" s="172">
        <f t="shared" si="10"/>
        <v>0</v>
      </c>
      <c r="K92" s="172">
        <f t="shared" si="10"/>
        <v>0</v>
      </c>
      <c r="L92" s="172">
        <f t="shared" si="10"/>
        <v>0</v>
      </c>
      <c r="M92" s="172">
        <f t="shared" si="10"/>
        <v>135890</v>
      </c>
      <c r="N92" s="172">
        <f t="shared" si="10"/>
        <v>0</v>
      </c>
      <c r="O92" s="172">
        <f t="shared" si="10"/>
        <v>0</v>
      </c>
      <c r="P92" s="172">
        <f t="shared" si="10"/>
        <v>0</v>
      </c>
      <c r="Q92" s="173">
        <f t="shared" si="10"/>
        <v>135890</v>
      </c>
      <c r="R92" s="127"/>
    </row>
    <row r="93" spans="1:18">
      <c r="A93" s="161"/>
      <c r="B93" s="174" t="s">
        <v>146</v>
      </c>
      <c r="C93" s="175"/>
      <c r="D93" s="176"/>
      <c r="E93" s="177">
        <f>F93+G93</f>
        <v>135890</v>
      </c>
      <c r="F93" s="177">
        <f>I93</f>
        <v>0</v>
      </c>
      <c r="G93" s="177">
        <f>M93</f>
        <v>135890</v>
      </c>
      <c r="H93" s="178">
        <f>I93+M93</f>
        <v>135890</v>
      </c>
      <c r="I93" s="178">
        <f>SUM(J93:L93)</f>
        <v>0</v>
      </c>
      <c r="J93" s="178"/>
      <c r="K93" s="178"/>
      <c r="L93" s="178">
        <v>0</v>
      </c>
      <c r="M93" s="178">
        <f>SUM(N93:Q93)</f>
        <v>135890</v>
      </c>
      <c r="N93" s="178"/>
      <c r="O93" s="178"/>
      <c r="P93" s="178"/>
      <c r="Q93" s="179">
        <v>135890</v>
      </c>
      <c r="R93" s="127"/>
    </row>
    <row r="94" spans="1:18">
      <c r="A94" s="161"/>
      <c r="B94" s="180" t="s">
        <v>49</v>
      </c>
      <c r="C94" s="181"/>
      <c r="D94" s="182"/>
      <c r="E94" s="177">
        <f>F94+G94</f>
        <v>70766</v>
      </c>
      <c r="F94" s="183"/>
      <c r="G94" s="177">
        <v>70766</v>
      </c>
      <c r="H94" s="178">
        <f>I94+M94</f>
        <v>0</v>
      </c>
      <c r="I94" s="178">
        <f>SUM(J94:L94)</f>
        <v>0</v>
      </c>
      <c r="J94" s="184"/>
      <c r="K94" s="184"/>
      <c r="L94" s="184"/>
      <c r="M94" s="178">
        <f>SUM(N94:Q94)</f>
        <v>0</v>
      </c>
      <c r="N94" s="184"/>
      <c r="O94" s="184"/>
      <c r="P94" s="184"/>
      <c r="Q94" s="185">
        <v>0</v>
      </c>
      <c r="R94" s="127"/>
    </row>
    <row r="95" spans="1:18" ht="13.5" thickBot="1">
      <c r="A95" s="197"/>
      <c r="B95" s="186" t="s">
        <v>50</v>
      </c>
      <c r="C95" s="199"/>
      <c r="D95" s="200"/>
      <c r="E95" s="201"/>
      <c r="F95" s="201"/>
      <c r="G95" s="201"/>
      <c r="H95" s="202"/>
      <c r="I95" s="202"/>
      <c r="J95" s="202"/>
      <c r="K95" s="202"/>
      <c r="L95" s="202"/>
      <c r="M95" s="202"/>
      <c r="N95" s="202"/>
      <c r="O95" s="202"/>
      <c r="P95" s="202"/>
      <c r="Q95" s="203"/>
      <c r="R95" s="127"/>
    </row>
    <row r="96" spans="1:18">
      <c r="A96" s="205" t="s">
        <v>169</v>
      </c>
      <c r="B96" s="156" t="s">
        <v>136</v>
      </c>
      <c r="C96" s="206" t="s">
        <v>170</v>
      </c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8"/>
      <c r="R96" s="127"/>
    </row>
    <row r="97" spans="1:18">
      <c r="A97" s="209"/>
      <c r="B97" s="162" t="s">
        <v>138</v>
      </c>
      <c r="C97" s="206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8"/>
      <c r="R97" s="127"/>
    </row>
    <row r="98" spans="1:18">
      <c r="A98" s="209"/>
      <c r="B98" s="162" t="s">
        <v>140</v>
      </c>
      <c r="C98" s="206" t="s">
        <v>171</v>
      </c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8"/>
      <c r="R98" s="127"/>
    </row>
    <row r="99" spans="1:18">
      <c r="A99" s="209"/>
      <c r="B99" s="168" t="s">
        <v>142</v>
      </c>
      <c r="C99" s="206" t="s">
        <v>172</v>
      </c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8"/>
      <c r="R99" s="127"/>
    </row>
    <row r="100" spans="1:18">
      <c r="A100" s="209"/>
      <c r="B100" s="169" t="s">
        <v>144</v>
      </c>
      <c r="C100" s="210" t="s">
        <v>173</v>
      </c>
      <c r="D100" s="171"/>
      <c r="E100" s="172">
        <f>F100+G100</f>
        <v>4557</v>
      </c>
      <c r="F100" s="172">
        <f>F101+F102</f>
        <v>4557</v>
      </c>
      <c r="G100" s="172">
        <f t="shared" ref="G100:Q100" si="11">G101</f>
        <v>0</v>
      </c>
      <c r="H100" s="172">
        <f t="shared" si="11"/>
        <v>4557</v>
      </c>
      <c r="I100" s="172">
        <f t="shared" si="11"/>
        <v>4557</v>
      </c>
      <c r="J100" s="172">
        <f t="shared" si="11"/>
        <v>0</v>
      </c>
      <c r="K100" s="172">
        <f t="shared" si="11"/>
        <v>0</v>
      </c>
      <c r="L100" s="172">
        <f t="shared" si="11"/>
        <v>4557</v>
      </c>
      <c r="M100" s="172">
        <f t="shared" si="11"/>
        <v>0</v>
      </c>
      <c r="N100" s="172">
        <f t="shared" si="11"/>
        <v>0</v>
      </c>
      <c r="O100" s="172">
        <f t="shared" si="11"/>
        <v>0</v>
      </c>
      <c r="P100" s="172">
        <f t="shared" si="11"/>
        <v>0</v>
      </c>
      <c r="Q100" s="173">
        <f t="shared" si="11"/>
        <v>0</v>
      </c>
      <c r="R100" s="127"/>
    </row>
    <row r="101" spans="1:18">
      <c r="A101" s="209"/>
      <c r="B101" s="211" t="s">
        <v>146</v>
      </c>
      <c r="C101" s="175"/>
      <c r="D101" s="176"/>
      <c r="E101" s="212">
        <f>F101+G101</f>
        <v>4557</v>
      </c>
      <c r="F101" s="212">
        <f>H101</f>
        <v>4557</v>
      </c>
      <c r="G101" s="212">
        <f>M101</f>
        <v>0</v>
      </c>
      <c r="H101" s="213">
        <f>I101+M101</f>
        <v>4557</v>
      </c>
      <c r="I101" s="213">
        <f>SUM(J101:L101)</f>
        <v>4557</v>
      </c>
      <c r="J101" s="213"/>
      <c r="K101" s="213"/>
      <c r="L101" s="213">
        <v>4557</v>
      </c>
      <c r="M101" s="213">
        <f>SUM(N101:Q101)</f>
        <v>0</v>
      </c>
      <c r="N101" s="213"/>
      <c r="O101" s="213"/>
      <c r="P101" s="213"/>
      <c r="Q101" s="214">
        <v>0</v>
      </c>
      <c r="R101" s="127"/>
    </row>
    <row r="102" spans="1:18">
      <c r="A102" s="209"/>
      <c r="B102" s="180" t="s">
        <v>49</v>
      </c>
      <c r="C102" s="181"/>
      <c r="D102" s="182"/>
      <c r="E102" s="177">
        <f>F102+G102</f>
        <v>0</v>
      </c>
      <c r="F102" s="183">
        <v>0</v>
      </c>
      <c r="G102" s="177">
        <f>M102</f>
        <v>0</v>
      </c>
      <c r="H102" s="178">
        <f>I102+M102</f>
        <v>0</v>
      </c>
      <c r="I102" s="178">
        <f>SUM(J102:L102)</f>
        <v>0</v>
      </c>
      <c r="J102" s="184"/>
      <c r="K102" s="184"/>
      <c r="L102" s="184"/>
      <c r="M102" s="178">
        <f>SUM(N102:Q102)</f>
        <v>0</v>
      </c>
      <c r="N102" s="184"/>
      <c r="O102" s="184"/>
      <c r="P102" s="184"/>
      <c r="Q102" s="185">
        <v>0</v>
      </c>
      <c r="R102" s="127"/>
    </row>
    <row r="103" spans="1:18" ht="13.5" thickBot="1">
      <c r="A103" s="215"/>
      <c r="B103" s="186" t="s">
        <v>50</v>
      </c>
      <c r="C103" s="199"/>
      <c r="D103" s="200"/>
      <c r="E103" s="201"/>
      <c r="F103" s="201"/>
      <c r="G103" s="201"/>
      <c r="H103" s="202"/>
      <c r="I103" s="202"/>
      <c r="J103" s="202"/>
      <c r="K103" s="202"/>
      <c r="L103" s="202"/>
      <c r="M103" s="202"/>
      <c r="N103" s="202"/>
      <c r="O103" s="202"/>
      <c r="P103" s="202"/>
      <c r="Q103" s="203"/>
      <c r="R103" s="127"/>
    </row>
    <row r="104" spans="1:18">
      <c r="A104" s="216" t="s">
        <v>174</v>
      </c>
      <c r="B104" s="156" t="s">
        <v>136</v>
      </c>
      <c r="C104" s="206" t="s">
        <v>175</v>
      </c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8"/>
      <c r="R104" s="127"/>
    </row>
    <row r="105" spans="1:18">
      <c r="A105" s="209"/>
      <c r="B105" s="162" t="s">
        <v>138</v>
      </c>
      <c r="C105" s="206" t="s">
        <v>176</v>
      </c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8"/>
      <c r="R105" s="127"/>
    </row>
    <row r="106" spans="1:18">
      <c r="A106" s="209"/>
      <c r="B106" s="162" t="s">
        <v>140</v>
      </c>
      <c r="C106" s="206" t="s">
        <v>177</v>
      </c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8"/>
      <c r="R106" s="127"/>
    </row>
    <row r="107" spans="1:18">
      <c r="A107" s="209"/>
      <c r="B107" s="168" t="s">
        <v>142</v>
      </c>
      <c r="C107" s="206" t="s">
        <v>178</v>
      </c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8"/>
      <c r="R107" s="127"/>
    </row>
    <row r="108" spans="1:18">
      <c r="A108" s="209"/>
      <c r="B108" s="169" t="s">
        <v>144</v>
      </c>
      <c r="C108" s="210" t="s">
        <v>173</v>
      </c>
      <c r="D108" s="171"/>
      <c r="E108" s="172">
        <f>F108+G108</f>
        <v>88800</v>
      </c>
      <c r="F108" s="172">
        <f>F109+F110</f>
        <v>88800</v>
      </c>
      <c r="G108" s="172">
        <f t="shared" ref="G108:Q108" si="12">G109</f>
        <v>0</v>
      </c>
      <c r="H108" s="172">
        <f t="shared" si="12"/>
        <v>88800</v>
      </c>
      <c r="I108" s="172">
        <f t="shared" si="12"/>
        <v>88800</v>
      </c>
      <c r="J108" s="172">
        <f t="shared" si="12"/>
        <v>0</v>
      </c>
      <c r="K108" s="172">
        <f t="shared" si="12"/>
        <v>0</v>
      </c>
      <c r="L108" s="172">
        <f t="shared" si="12"/>
        <v>88800</v>
      </c>
      <c r="M108" s="172">
        <f t="shared" si="12"/>
        <v>0</v>
      </c>
      <c r="N108" s="172">
        <f t="shared" si="12"/>
        <v>0</v>
      </c>
      <c r="O108" s="172">
        <f t="shared" si="12"/>
        <v>0</v>
      </c>
      <c r="P108" s="172">
        <f t="shared" si="12"/>
        <v>0</v>
      </c>
      <c r="Q108" s="173">
        <f t="shared" si="12"/>
        <v>0</v>
      </c>
      <c r="R108" s="127"/>
    </row>
    <row r="109" spans="1:18">
      <c r="A109" s="209"/>
      <c r="B109" s="174" t="s">
        <v>146</v>
      </c>
      <c r="C109" s="175"/>
      <c r="D109" s="176"/>
      <c r="E109" s="177">
        <f>F109+G109</f>
        <v>88800</v>
      </c>
      <c r="F109" s="177">
        <f>H109</f>
        <v>88800</v>
      </c>
      <c r="G109" s="177">
        <f>M109</f>
        <v>0</v>
      </c>
      <c r="H109" s="178">
        <f>I109+M109</f>
        <v>88800</v>
      </c>
      <c r="I109" s="178">
        <f>SUM(J109:L109)</f>
        <v>88800</v>
      </c>
      <c r="J109" s="178"/>
      <c r="K109" s="178"/>
      <c r="L109" s="178">
        <v>88800</v>
      </c>
      <c r="M109" s="178">
        <f>SUM(N109:Q109)</f>
        <v>0</v>
      </c>
      <c r="N109" s="178"/>
      <c r="O109" s="178"/>
      <c r="P109" s="178"/>
      <c r="Q109" s="179">
        <v>0</v>
      </c>
      <c r="R109" s="127"/>
    </row>
    <row r="110" spans="1:18">
      <c r="A110" s="209"/>
      <c r="B110" s="180" t="s">
        <v>49</v>
      </c>
      <c r="C110" s="181"/>
      <c r="D110" s="182"/>
      <c r="E110" s="177">
        <f>F110+G110</f>
        <v>0</v>
      </c>
      <c r="F110" s="183">
        <v>0</v>
      </c>
      <c r="G110" s="177">
        <f>M110</f>
        <v>0</v>
      </c>
      <c r="H110" s="178">
        <f>I110+M110</f>
        <v>0</v>
      </c>
      <c r="I110" s="178">
        <f>SUM(J110:L110)</f>
        <v>0</v>
      </c>
      <c r="J110" s="184"/>
      <c r="K110" s="184"/>
      <c r="L110" s="184"/>
      <c r="M110" s="178">
        <f>SUM(N110:Q110)</f>
        <v>0</v>
      </c>
      <c r="N110" s="184"/>
      <c r="O110" s="184"/>
      <c r="P110" s="184"/>
      <c r="Q110" s="185">
        <v>0</v>
      </c>
      <c r="R110" s="127"/>
    </row>
    <row r="111" spans="1:18" ht="13.5" thickBot="1">
      <c r="A111" s="209"/>
      <c r="B111" s="180" t="s">
        <v>50</v>
      </c>
      <c r="C111" s="181"/>
      <c r="D111" s="182"/>
      <c r="E111" s="183"/>
      <c r="F111" s="183"/>
      <c r="G111" s="183"/>
      <c r="H111" s="184"/>
      <c r="I111" s="184"/>
      <c r="J111" s="184"/>
      <c r="K111" s="184"/>
      <c r="L111" s="184"/>
      <c r="M111" s="184"/>
      <c r="N111" s="184"/>
      <c r="O111" s="184"/>
      <c r="P111" s="184"/>
      <c r="Q111" s="185"/>
      <c r="R111" s="127"/>
    </row>
    <row r="112" spans="1:18" ht="13.5" thickBot="1">
      <c r="A112" s="217">
        <v>2</v>
      </c>
      <c r="B112" s="218" t="s">
        <v>179</v>
      </c>
      <c r="C112" s="219" t="s">
        <v>134</v>
      </c>
      <c r="D112" s="219"/>
      <c r="E112" s="220">
        <f>E118+E127+E136+E145</f>
        <v>18971521</v>
      </c>
      <c r="F112" s="220">
        <f t="shared" ref="F112:Q112" si="13">F118+F127+F136+F145</f>
        <v>6335725</v>
      </c>
      <c r="G112" s="220">
        <f t="shared" si="13"/>
        <v>11018922</v>
      </c>
      <c r="H112" s="220">
        <f t="shared" si="13"/>
        <v>5864763</v>
      </c>
      <c r="I112" s="220">
        <f t="shared" si="13"/>
        <v>2888504</v>
      </c>
      <c r="J112" s="220">
        <f t="shared" si="13"/>
        <v>2399568</v>
      </c>
      <c r="K112" s="220">
        <f t="shared" si="13"/>
        <v>0</v>
      </c>
      <c r="L112" s="220">
        <f t="shared" si="13"/>
        <v>488936</v>
      </c>
      <c r="M112" s="220">
        <f t="shared" si="13"/>
        <v>2976259</v>
      </c>
      <c r="N112" s="220">
        <f t="shared" si="13"/>
        <v>0</v>
      </c>
      <c r="O112" s="220">
        <f t="shared" si="13"/>
        <v>0</v>
      </c>
      <c r="P112" s="220">
        <f t="shared" si="13"/>
        <v>0</v>
      </c>
      <c r="Q112" s="220">
        <f t="shared" si="13"/>
        <v>2976259</v>
      </c>
    </row>
    <row r="113" spans="1:18">
      <c r="A113" s="205" t="s">
        <v>180</v>
      </c>
      <c r="B113" s="204" t="s">
        <v>136</v>
      </c>
      <c r="C113" s="221" t="s">
        <v>181</v>
      </c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3"/>
      <c r="R113" s="127"/>
    </row>
    <row r="114" spans="1:18">
      <c r="A114" s="209"/>
      <c r="B114" s="162" t="s">
        <v>138</v>
      </c>
      <c r="C114" s="206" t="s">
        <v>182</v>
      </c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8"/>
      <c r="R114" s="127"/>
    </row>
    <row r="115" spans="1:18">
      <c r="A115" s="209"/>
      <c r="B115" s="162" t="s">
        <v>140</v>
      </c>
      <c r="C115" s="206" t="s">
        <v>183</v>
      </c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8"/>
      <c r="R115" s="127"/>
    </row>
    <row r="116" spans="1:18">
      <c r="A116" s="209"/>
      <c r="B116" s="168" t="s">
        <v>153</v>
      </c>
      <c r="C116" s="206" t="s">
        <v>184</v>
      </c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8"/>
      <c r="R116" s="127"/>
    </row>
    <row r="117" spans="1:18">
      <c r="A117" s="209"/>
      <c r="B117" s="168" t="s">
        <v>142</v>
      </c>
      <c r="C117" s="206" t="s">
        <v>185</v>
      </c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8"/>
      <c r="R117" s="127"/>
    </row>
    <row r="118" spans="1:18">
      <c r="A118" s="209"/>
      <c r="B118" s="169" t="s">
        <v>144</v>
      </c>
      <c r="C118" s="210" t="s">
        <v>186</v>
      </c>
      <c r="D118" s="171"/>
      <c r="E118" s="172">
        <f>F118+G118</f>
        <v>12964</v>
      </c>
      <c r="F118" s="172">
        <f>F119+F120</f>
        <v>12964</v>
      </c>
      <c r="G118" s="172">
        <f t="shared" ref="G118:Q118" si="14">G119</f>
        <v>0</v>
      </c>
      <c r="H118" s="172">
        <f t="shared" si="14"/>
        <v>12964</v>
      </c>
      <c r="I118" s="172">
        <f t="shared" si="14"/>
        <v>12964</v>
      </c>
      <c r="J118" s="172">
        <f t="shared" si="14"/>
        <v>0</v>
      </c>
      <c r="K118" s="172">
        <f t="shared" si="14"/>
        <v>0</v>
      </c>
      <c r="L118" s="172">
        <f t="shared" si="14"/>
        <v>12964</v>
      </c>
      <c r="M118" s="172">
        <f t="shared" si="14"/>
        <v>0</v>
      </c>
      <c r="N118" s="172">
        <f t="shared" si="14"/>
        <v>0</v>
      </c>
      <c r="O118" s="172">
        <f t="shared" si="14"/>
        <v>0</v>
      </c>
      <c r="P118" s="172">
        <f t="shared" si="14"/>
        <v>0</v>
      </c>
      <c r="Q118" s="173">
        <f t="shared" si="14"/>
        <v>0</v>
      </c>
      <c r="R118" s="127"/>
    </row>
    <row r="119" spans="1:18">
      <c r="A119" s="209"/>
      <c r="B119" s="174" t="s">
        <v>146</v>
      </c>
      <c r="C119" s="175"/>
      <c r="D119" s="176"/>
      <c r="E119" s="177">
        <f>F119+G119</f>
        <v>12964</v>
      </c>
      <c r="F119" s="177">
        <f>H119</f>
        <v>12964</v>
      </c>
      <c r="G119" s="177">
        <f>M119</f>
        <v>0</v>
      </c>
      <c r="H119" s="178">
        <f>I119+M119</f>
        <v>12964</v>
      </c>
      <c r="I119" s="178">
        <f>SUM(J119:L119)</f>
        <v>12964</v>
      </c>
      <c r="J119" s="178"/>
      <c r="K119" s="178"/>
      <c r="L119" s="178">
        <v>12964</v>
      </c>
      <c r="M119" s="178">
        <f>SUM(N119:Q119)</f>
        <v>0</v>
      </c>
      <c r="N119" s="178"/>
      <c r="O119" s="178"/>
      <c r="P119" s="178"/>
      <c r="Q119" s="179">
        <v>0</v>
      </c>
      <c r="R119" s="127"/>
    </row>
    <row r="120" spans="1:18">
      <c r="A120" s="209"/>
      <c r="B120" s="180" t="s">
        <v>49</v>
      </c>
      <c r="C120" s="181"/>
      <c r="D120" s="182"/>
      <c r="E120" s="177">
        <f>F120+G120</f>
        <v>0</v>
      </c>
      <c r="F120" s="183">
        <v>0</v>
      </c>
      <c r="G120" s="177">
        <f>M120</f>
        <v>0</v>
      </c>
      <c r="H120" s="178">
        <f>I120+M120</f>
        <v>0</v>
      </c>
      <c r="I120" s="178">
        <f>SUM(J120:L120)</f>
        <v>0</v>
      </c>
      <c r="J120" s="184"/>
      <c r="K120" s="184"/>
      <c r="L120" s="184"/>
      <c r="M120" s="178">
        <f>SUM(N120:Q120)</f>
        <v>0</v>
      </c>
      <c r="N120" s="184"/>
      <c r="O120" s="184"/>
      <c r="P120" s="184"/>
      <c r="Q120" s="185">
        <v>0</v>
      </c>
      <c r="R120" s="127"/>
    </row>
    <row r="121" spans="1:18" ht="13.5" thickBot="1">
      <c r="A121" s="215"/>
      <c r="B121" s="186" t="s">
        <v>50</v>
      </c>
      <c r="C121" s="199"/>
      <c r="D121" s="200"/>
      <c r="E121" s="201"/>
      <c r="F121" s="201"/>
      <c r="G121" s="201"/>
      <c r="H121" s="202"/>
      <c r="I121" s="202"/>
      <c r="J121" s="202"/>
      <c r="K121" s="202"/>
      <c r="L121" s="202"/>
      <c r="M121" s="202"/>
      <c r="N121" s="202"/>
      <c r="O121" s="202"/>
      <c r="P121" s="202"/>
      <c r="Q121" s="203"/>
      <c r="R121" s="127"/>
    </row>
    <row r="122" spans="1:18">
      <c r="A122" s="205" t="s">
        <v>187</v>
      </c>
      <c r="B122" s="204" t="s">
        <v>136</v>
      </c>
      <c r="C122" s="221" t="s">
        <v>175</v>
      </c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3"/>
      <c r="R122" s="127"/>
    </row>
    <row r="123" spans="1:18">
      <c r="A123" s="209"/>
      <c r="B123" s="162" t="s">
        <v>138</v>
      </c>
      <c r="C123" s="206" t="s">
        <v>188</v>
      </c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8"/>
      <c r="R123" s="127"/>
    </row>
    <row r="124" spans="1:18">
      <c r="A124" s="209"/>
      <c r="B124" s="162" t="s">
        <v>140</v>
      </c>
      <c r="C124" s="206" t="s">
        <v>189</v>
      </c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8"/>
      <c r="R124" s="127"/>
    </row>
    <row r="125" spans="1:18">
      <c r="A125" s="209"/>
      <c r="B125" s="168" t="s">
        <v>153</v>
      </c>
      <c r="C125" s="206" t="s">
        <v>190</v>
      </c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8"/>
      <c r="R125" s="127"/>
    </row>
    <row r="126" spans="1:18">
      <c r="A126" s="209"/>
      <c r="B126" s="168" t="s">
        <v>142</v>
      </c>
      <c r="C126" s="206" t="s">
        <v>191</v>
      </c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8"/>
      <c r="R126" s="127"/>
    </row>
    <row r="127" spans="1:18">
      <c r="A127" s="209"/>
      <c r="B127" s="169" t="s">
        <v>144</v>
      </c>
      <c r="C127" s="210" t="s">
        <v>192</v>
      </c>
      <c r="D127" s="171"/>
      <c r="E127" s="172">
        <v>10639279</v>
      </c>
      <c r="F127" s="172">
        <v>3192040</v>
      </c>
      <c r="G127" s="172">
        <v>7447239</v>
      </c>
      <c r="H127" s="172">
        <f t="shared" ref="H127:Q127" si="15">H128</f>
        <v>4141999</v>
      </c>
      <c r="I127" s="172">
        <f t="shared" si="15"/>
        <v>1242600</v>
      </c>
      <c r="J127" s="172">
        <f t="shared" si="15"/>
        <v>1242600</v>
      </c>
      <c r="K127" s="172">
        <f t="shared" si="15"/>
        <v>0</v>
      </c>
      <c r="L127" s="172">
        <f t="shared" si="15"/>
        <v>0</v>
      </c>
      <c r="M127" s="172">
        <f t="shared" si="15"/>
        <v>2899399</v>
      </c>
      <c r="N127" s="172">
        <f t="shared" si="15"/>
        <v>0</v>
      </c>
      <c r="O127" s="172">
        <f t="shared" si="15"/>
        <v>0</v>
      </c>
      <c r="P127" s="172">
        <f t="shared" si="15"/>
        <v>0</v>
      </c>
      <c r="Q127" s="173">
        <f t="shared" si="15"/>
        <v>2899399</v>
      </c>
      <c r="R127" s="127"/>
    </row>
    <row r="128" spans="1:18">
      <c r="A128" s="209"/>
      <c r="B128" s="174" t="s">
        <v>146</v>
      </c>
      <c r="C128" s="175"/>
      <c r="D128" s="176"/>
      <c r="E128" s="177">
        <f>F128+G128</f>
        <v>4141999</v>
      </c>
      <c r="F128" s="177">
        <f>I128</f>
        <v>1242600</v>
      </c>
      <c r="G128" s="177">
        <f>M128</f>
        <v>2899399</v>
      </c>
      <c r="H128" s="178">
        <f>I128+M128</f>
        <v>4141999</v>
      </c>
      <c r="I128" s="178">
        <f>SUM(J128:L128)</f>
        <v>1242600</v>
      </c>
      <c r="J128" s="178">
        <v>1242600</v>
      </c>
      <c r="K128" s="178"/>
      <c r="L128" s="178">
        <v>0</v>
      </c>
      <c r="M128" s="178">
        <f>SUM(N128:Q128)</f>
        <v>2899399</v>
      </c>
      <c r="N128" s="178"/>
      <c r="O128" s="178"/>
      <c r="P128" s="178"/>
      <c r="Q128" s="179">
        <v>2899399</v>
      </c>
      <c r="R128" s="127"/>
    </row>
    <row r="129" spans="1:18">
      <c r="A129" s="209"/>
      <c r="B129" s="180" t="s">
        <v>49</v>
      </c>
      <c r="C129" s="181"/>
      <c r="D129" s="182"/>
      <c r="E129" s="177">
        <f>F129+G129</f>
        <v>6470690</v>
      </c>
      <c r="F129" s="183">
        <v>1941207</v>
      </c>
      <c r="G129" s="177">
        <v>4529483</v>
      </c>
      <c r="H129" s="178">
        <f>I129+M129</f>
        <v>0</v>
      </c>
      <c r="I129" s="178">
        <f>SUM(J129:L129)</f>
        <v>0</v>
      </c>
      <c r="J129" s="184"/>
      <c r="K129" s="184"/>
      <c r="L129" s="184"/>
      <c r="M129" s="178">
        <f>SUM(N129:Q129)</f>
        <v>0</v>
      </c>
      <c r="N129" s="184"/>
      <c r="O129" s="184"/>
      <c r="P129" s="184"/>
      <c r="Q129" s="185">
        <v>0</v>
      </c>
      <c r="R129" s="127"/>
    </row>
    <row r="130" spans="1:18" ht="13.5" thickBot="1">
      <c r="A130" s="215"/>
      <c r="B130" s="186" t="s">
        <v>50</v>
      </c>
      <c r="C130" s="199"/>
      <c r="D130" s="200"/>
      <c r="E130" s="201"/>
      <c r="F130" s="201"/>
      <c r="G130" s="201"/>
      <c r="H130" s="202"/>
      <c r="I130" s="202"/>
      <c r="J130" s="202"/>
      <c r="K130" s="202"/>
      <c r="L130" s="202"/>
      <c r="M130" s="202"/>
      <c r="N130" s="202"/>
      <c r="O130" s="202"/>
      <c r="P130" s="202"/>
      <c r="Q130" s="203"/>
      <c r="R130" s="127"/>
    </row>
    <row r="131" spans="1:18">
      <c r="A131" s="205" t="s">
        <v>193</v>
      </c>
      <c r="B131" s="204" t="s">
        <v>136</v>
      </c>
      <c r="C131" s="221" t="s">
        <v>194</v>
      </c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3"/>
      <c r="R131" s="127"/>
    </row>
    <row r="132" spans="1:18">
      <c r="A132" s="209"/>
      <c r="B132" s="162" t="s">
        <v>138</v>
      </c>
      <c r="C132" s="206" t="s">
        <v>182</v>
      </c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8"/>
      <c r="R132" s="127"/>
    </row>
    <row r="133" spans="1:18">
      <c r="A133" s="209"/>
      <c r="B133" s="162" t="s">
        <v>140</v>
      </c>
      <c r="C133" s="206" t="s">
        <v>183</v>
      </c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8"/>
      <c r="R133" s="127"/>
    </row>
    <row r="134" spans="1:18">
      <c r="A134" s="209"/>
      <c r="B134" s="168" t="s">
        <v>153</v>
      </c>
      <c r="C134" s="206" t="s">
        <v>184</v>
      </c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8"/>
      <c r="R134" s="127"/>
    </row>
    <row r="135" spans="1:18">
      <c r="A135" s="209"/>
      <c r="B135" s="168" t="s">
        <v>142</v>
      </c>
      <c r="C135" s="206" t="s">
        <v>195</v>
      </c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8"/>
      <c r="R135" s="127"/>
    </row>
    <row r="136" spans="1:18">
      <c r="A136" s="209"/>
      <c r="B136" s="169" t="s">
        <v>144</v>
      </c>
      <c r="C136" s="210" t="s">
        <v>192</v>
      </c>
      <c r="D136" s="171"/>
      <c r="E136" s="172">
        <v>1612607</v>
      </c>
      <c r="F136" s="172">
        <f t="shared" ref="F136:G136" si="16">SUM(F137:F138)</f>
        <v>1600000</v>
      </c>
      <c r="G136" s="172">
        <f t="shared" si="16"/>
        <v>0</v>
      </c>
      <c r="H136" s="172">
        <f t="shared" ref="H136:Q136" si="17">H137</f>
        <v>1600000</v>
      </c>
      <c r="I136" s="172">
        <f t="shared" si="17"/>
        <v>1600000</v>
      </c>
      <c r="J136" s="172">
        <f t="shared" si="17"/>
        <v>1156968</v>
      </c>
      <c r="K136" s="172">
        <f t="shared" si="17"/>
        <v>0</v>
      </c>
      <c r="L136" s="172">
        <f t="shared" si="17"/>
        <v>443032</v>
      </c>
      <c r="M136" s="172">
        <f t="shared" si="17"/>
        <v>0</v>
      </c>
      <c r="N136" s="172">
        <f t="shared" si="17"/>
        <v>0</v>
      </c>
      <c r="O136" s="172">
        <f t="shared" si="17"/>
        <v>0</v>
      </c>
      <c r="P136" s="172">
        <f t="shared" si="17"/>
        <v>0</v>
      </c>
      <c r="Q136" s="173">
        <f t="shared" si="17"/>
        <v>0</v>
      </c>
      <c r="R136" s="127"/>
    </row>
    <row r="137" spans="1:18">
      <c r="A137" s="209"/>
      <c r="B137" s="174" t="s">
        <v>146</v>
      </c>
      <c r="C137" s="175"/>
      <c r="D137" s="176"/>
      <c r="E137" s="177">
        <f>F137+G137</f>
        <v>1600000</v>
      </c>
      <c r="F137" s="177">
        <f>I137</f>
        <v>1600000</v>
      </c>
      <c r="G137" s="177">
        <f>M137</f>
        <v>0</v>
      </c>
      <c r="H137" s="178">
        <f>I137+M137</f>
        <v>1600000</v>
      </c>
      <c r="I137" s="178">
        <f>SUM(J137:L137)</f>
        <v>1600000</v>
      </c>
      <c r="J137" s="178">
        <v>1156968</v>
      </c>
      <c r="K137" s="178"/>
      <c r="L137" s="178">
        <v>443032</v>
      </c>
      <c r="M137" s="178">
        <f>SUM(N137:Q137)</f>
        <v>0</v>
      </c>
      <c r="N137" s="178"/>
      <c r="O137" s="178"/>
      <c r="P137" s="178"/>
      <c r="Q137" s="179">
        <v>0</v>
      </c>
      <c r="R137" s="127"/>
    </row>
    <row r="138" spans="1:18">
      <c r="A138" s="209"/>
      <c r="B138" s="180" t="s">
        <v>49</v>
      </c>
      <c r="C138" s="181"/>
      <c r="D138" s="182"/>
      <c r="E138" s="177">
        <f>F138+G138</f>
        <v>0</v>
      </c>
      <c r="F138" s="183">
        <v>0</v>
      </c>
      <c r="G138" s="177">
        <v>0</v>
      </c>
      <c r="H138" s="178">
        <f>I138+M138</f>
        <v>0</v>
      </c>
      <c r="I138" s="178">
        <f>SUM(J138:L138)</f>
        <v>0</v>
      </c>
      <c r="J138" s="184"/>
      <c r="K138" s="184"/>
      <c r="L138" s="184"/>
      <c r="M138" s="178">
        <f>SUM(N138:Q138)</f>
        <v>0</v>
      </c>
      <c r="N138" s="184"/>
      <c r="O138" s="184"/>
      <c r="P138" s="184"/>
      <c r="Q138" s="185">
        <v>0</v>
      </c>
      <c r="R138" s="127"/>
    </row>
    <row r="139" spans="1:18" ht="13.5" thickBot="1">
      <c r="A139" s="215"/>
      <c r="B139" s="186" t="s">
        <v>50</v>
      </c>
      <c r="C139" s="199"/>
      <c r="D139" s="200"/>
      <c r="E139" s="201"/>
      <c r="F139" s="201"/>
      <c r="G139" s="201"/>
      <c r="H139" s="202"/>
      <c r="I139" s="202"/>
      <c r="J139" s="202"/>
      <c r="K139" s="202"/>
      <c r="L139" s="202"/>
      <c r="M139" s="202"/>
      <c r="N139" s="202"/>
      <c r="O139" s="202"/>
      <c r="P139" s="202"/>
      <c r="Q139" s="203"/>
      <c r="R139" s="224"/>
    </row>
    <row r="140" spans="1:18">
      <c r="A140" s="216" t="s">
        <v>193</v>
      </c>
      <c r="B140" s="156" t="s">
        <v>136</v>
      </c>
      <c r="C140" s="195" t="s">
        <v>175</v>
      </c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8"/>
      <c r="R140" s="127"/>
    </row>
    <row r="141" spans="1:18">
      <c r="A141" s="209"/>
      <c r="B141" s="162" t="s">
        <v>138</v>
      </c>
      <c r="C141" s="195" t="s">
        <v>188</v>
      </c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8"/>
      <c r="R141" s="127"/>
    </row>
    <row r="142" spans="1:18">
      <c r="A142" s="209"/>
      <c r="B142" s="162" t="s">
        <v>140</v>
      </c>
      <c r="C142" s="195" t="s">
        <v>196</v>
      </c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8"/>
      <c r="R142" s="127"/>
    </row>
    <row r="143" spans="1:18">
      <c r="A143" s="209"/>
      <c r="B143" s="168" t="s">
        <v>153</v>
      </c>
      <c r="C143" s="195" t="s">
        <v>197</v>
      </c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8"/>
      <c r="R143" s="127"/>
    </row>
    <row r="144" spans="1:18">
      <c r="A144" s="209"/>
      <c r="B144" s="168" t="s">
        <v>142</v>
      </c>
      <c r="C144" s="195" t="s">
        <v>198</v>
      </c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8"/>
      <c r="R144" s="127"/>
    </row>
    <row r="145" spans="1:18">
      <c r="A145" s="209"/>
      <c r="B145" s="169" t="s">
        <v>144</v>
      </c>
      <c r="C145" s="210" t="s">
        <v>192</v>
      </c>
      <c r="D145" s="171"/>
      <c r="E145" s="172">
        <v>6706671</v>
      </c>
      <c r="F145" s="172">
        <f t="shared" ref="F145:G145" si="18">SUM(F146:F148)</f>
        <v>1530721</v>
      </c>
      <c r="G145" s="172">
        <f t="shared" si="18"/>
        <v>3571683</v>
      </c>
      <c r="H145" s="172">
        <f t="shared" ref="H145:Q145" si="19">H146</f>
        <v>109800</v>
      </c>
      <c r="I145" s="172">
        <f t="shared" si="19"/>
        <v>32940</v>
      </c>
      <c r="J145" s="172">
        <f t="shared" si="19"/>
        <v>0</v>
      </c>
      <c r="K145" s="172">
        <f t="shared" si="19"/>
        <v>0</v>
      </c>
      <c r="L145" s="172">
        <f t="shared" si="19"/>
        <v>32940</v>
      </c>
      <c r="M145" s="172">
        <f t="shared" si="19"/>
        <v>76860</v>
      </c>
      <c r="N145" s="172">
        <f t="shared" si="19"/>
        <v>0</v>
      </c>
      <c r="O145" s="172">
        <f t="shared" si="19"/>
        <v>0</v>
      </c>
      <c r="P145" s="172">
        <f t="shared" si="19"/>
        <v>0</v>
      </c>
      <c r="Q145" s="173">
        <f t="shared" si="19"/>
        <v>76860</v>
      </c>
      <c r="R145" s="127"/>
    </row>
    <row r="146" spans="1:18">
      <c r="A146" s="209"/>
      <c r="B146" s="174" t="s">
        <v>146</v>
      </c>
      <c r="C146" s="225"/>
      <c r="D146" s="176"/>
      <c r="E146" s="177">
        <f>F146+G146</f>
        <v>109800</v>
      </c>
      <c r="F146" s="177">
        <f>I146</f>
        <v>32940</v>
      </c>
      <c r="G146" s="177">
        <f>M146</f>
        <v>76860</v>
      </c>
      <c r="H146" s="178">
        <f>I146+M146</f>
        <v>109800</v>
      </c>
      <c r="I146" s="178">
        <f>SUM(J146:L146)</f>
        <v>32940</v>
      </c>
      <c r="J146" s="178">
        <v>0</v>
      </c>
      <c r="K146" s="178"/>
      <c r="L146" s="178">
        <v>32940</v>
      </c>
      <c r="M146" s="178">
        <f>SUM(N146:Q146)</f>
        <v>76860</v>
      </c>
      <c r="N146" s="178"/>
      <c r="O146" s="178"/>
      <c r="P146" s="178"/>
      <c r="Q146" s="179">
        <v>76860</v>
      </c>
      <c r="R146" s="127"/>
    </row>
    <row r="147" spans="1:18">
      <c r="A147" s="209"/>
      <c r="B147" s="180" t="s">
        <v>49</v>
      </c>
      <c r="C147" s="181"/>
      <c r="D147" s="182"/>
      <c r="E147" s="177">
        <f>F147+G147</f>
        <v>0</v>
      </c>
      <c r="F147" s="183">
        <v>0</v>
      </c>
      <c r="G147" s="177">
        <v>0</v>
      </c>
      <c r="H147" s="178">
        <f>I147+M147</f>
        <v>0</v>
      </c>
      <c r="I147" s="178">
        <f>SUM(J147:L147)</f>
        <v>0</v>
      </c>
      <c r="J147" s="184"/>
      <c r="K147" s="184"/>
      <c r="L147" s="184"/>
      <c r="M147" s="178">
        <f>SUM(N147:Q147)</f>
        <v>0</v>
      </c>
      <c r="N147" s="184"/>
      <c r="O147" s="184"/>
      <c r="P147" s="184"/>
      <c r="Q147" s="185">
        <v>0</v>
      </c>
      <c r="R147" s="127"/>
    </row>
    <row r="148" spans="1:18" ht="13.5" thickBot="1">
      <c r="A148" s="226"/>
      <c r="B148" s="194" t="s">
        <v>50</v>
      </c>
      <c r="C148" s="181"/>
      <c r="D148" s="182"/>
      <c r="E148" s="227">
        <f>G148+F148</f>
        <v>4992604</v>
      </c>
      <c r="F148" s="227">
        <v>1497781</v>
      </c>
      <c r="G148" s="227">
        <v>3494823</v>
      </c>
      <c r="H148" s="228"/>
      <c r="I148" s="228"/>
      <c r="J148" s="228"/>
      <c r="K148" s="228"/>
      <c r="L148" s="228"/>
      <c r="M148" s="228"/>
      <c r="N148" s="228"/>
      <c r="O148" s="228"/>
      <c r="P148" s="228"/>
      <c r="Q148" s="229"/>
      <c r="R148" s="224"/>
    </row>
    <row r="149" spans="1:18" ht="13.5" thickBot="1">
      <c r="A149" s="230" t="s">
        <v>199</v>
      </c>
      <c r="B149" s="231"/>
      <c r="C149" s="231"/>
      <c r="D149" s="232"/>
      <c r="E149" s="233">
        <f>E112+E14</f>
        <v>19745363</v>
      </c>
      <c r="F149" s="233">
        <f t="shared" ref="F149:Q149" si="20">F112+F14</f>
        <v>6495580</v>
      </c>
      <c r="G149" s="233">
        <f t="shared" si="20"/>
        <v>11632909</v>
      </c>
      <c r="H149" s="233">
        <f t="shared" si="20"/>
        <v>6565876</v>
      </c>
      <c r="I149" s="233">
        <f t="shared" si="20"/>
        <v>3048108</v>
      </c>
      <c r="J149" s="233">
        <f t="shared" si="20"/>
        <v>2399568</v>
      </c>
      <c r="K149" s="233">
        <f t="shared" si="20"/>
        <v>0</v>
      </c>
      <c r="L149" s="233">
        <f t="shared" si="20"/>
        <v>648540</v>
      </c>
      <c r="M149" s="233">
        <f t="shared" si="20"/>
        <v>3517768</v>
      </c>
      <c r="N149" s="233">
        <f t="shared" si="20"/>
        <v>0</v>
      </c>
      <c r="O149" s="233">
        <f t="shared" si="20"/>
        <v>0</v>
      </c>
      <c r="P149" s="233">
        <f t="shared" si="20"/>
        <v>0</v>
      </c>
      <c r="Q149" s="233">
        <f t="shared" si="20"/>
        <v>3517768</v>
      </c>
      <c r="R149" s="127"/>
    </row>
    <row r="150" spans="1:18">
      <c r="A150" s="234" t="s">
        <v>200</v>
      </c>
      <c r="B150" s="234"/>
      <c r="C150" s="234"/>
      <c r="D150" s="234"/>
      <c r="E150" s="234"/>
      <c r="F150" s="234"/>
      <c r="G150" s="234"/>
      <c r="H150" s="234"/>
      <c r="I150" s="234"/>
      <c r="J150" s="234"/>
      <c r="K150" s="127"/>
      <c r="L150" s="127"/>
      <c r="M150" s="127"/>
      <c r="N150" s="127"/>
      <c r="O150" s="127"/>
      <c r="P150" s="127"/>
      <c r="Q150" s="127"/>
      <c r="R150" s="127"/>
    </row>
    <row r="151" spans="1:18">
      <c r="A151" s="235" t="s">
        <v>201</v>
      </c>
      <c r="B151" s="235"/>
      <c r="C151" s="235"/>
      <c r="D151" s="235"/>
      <c r="E151" s="235"/>
      <c r="F151" s="235"/>
      <c r="G151" s="235"/>
      <c r="H151" s="235"/>
      <c r="I151" s="235"/>
      <c r="J151" s="235"/>
      <c r="K151" s="127"/>
      <c r="L151" s="127"/>
      <c r="M151" s="127"/>
      <c r="N151" s="127"/>
      <c r="O151" s="127"/>
      <c r="P151" s="127"/>
      <c r="Q151" s="127"/>
      <c r="R151" s="127"/>
    </row>
    <row r="152" spans="1:18">
      <c r="A152" s="235" t="s">
        <v>202</v>
      </c>
      <c r="B152" s="235"/>
      <c r="C152" s="235"/>
      <c r="D152" s="235"/>
      <c r="E152" s="235"/>
      <c r="F152" s="235"/>
      <c r="G152" s="235"/>
      <c r="H152" s="235"/>
      <c r="I152" s="235"/>
      <c r="J152" s="235"/>
      <c r="K152" s="127"/>
      <c r="L152" s="127"/>
      <c r="M152" s="127"/>
      <c r="N152" s="127"/>
      <c r="O152" s="127"/>
      <c r="P152" s="127"/>
      <c r="Q152" s="127"/>
      <c r="R152" s="127"/>
    </row>
    <row r="153" spans="1:18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</row>
    <row r="154" spans="1:18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</row>
    <row r="155" spans="1:18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</row>
  </sheetData>
  <mergeCells count="102">
    <mergeCell ref="A149:D149"/>
    <mergeCell ref="A150:J150"/>
    <mergeCell ref="A131:A139"/>
    <mergeCell ref="C136:D136"/>
    <mergeCell ref="C137:D139"/>
    <mergeCell ref="A140:A148"/>
    <mergeCell ref="C145:D145"/>
    <mergeCell ref="C146:D148"/>
    <mergeCell ref="C112:D112"/>
    <mergeCell ref="A113:A121"/>
    <mergeCell ref="C118:D118"/>
    <mergeCell ref="C119:D121"/>
    <mergeCell ref="A122:A130"/>
    <mergeCell ref="C127:D127"/>
    <mergeCell ref="C128:D130"/>
    <mergeCell ref="A96:A103"/>
    <mergeCell ref="C100:D100"/>
    <mergeCell ref="C101:D103"/>
    <mergeCell ref="A104:A111"/>
    <mergeCell ref="C108:D108"/>
    <mergeCell ref="C109:D111"/>
    <mergeCell ref="A88:A95"/>
    <mergeCell ref="C88:J88"/>
    <mergeCell ref="C89:Q89"/>
    <mergeCell ref="C90:K90"/>
    <mergeCell ref="C92:D92"/>
    <mergeCell ref="C93:D95"/>
    <mergeCell ref="A80:A87"/>
    <mergeCell ref="C80:J80"/>
    <mergeCell ref="C81:Q81"/>
    <mergeCell ref="C82:K82"/>
    <mergeCell ref="C84:D84"/>
    <mergeCell ref="C85:D87"/>
    <mergeCell ref="A72:A79"/>
    <mergeCell ref="C72:J72"/>
    <mergeCell ref="C73:Q73"/>
    <mergeCell ref="C74:K74"/>
    <mergeCell ref="C76:D76"/>
    <mergeCell ref="C77:D79"/>
    <mergeCell ref="A64:A71"/>
    <mergeCell ref="C64:J64"/>
    <mergeCell ref="C65:Q65"/>
    <mergeCell ref="C66:K66"/>
    <mergeCell ref="C68:D68"/>
    <mergeCell ref="C69:D71"/>
    <mergeCell ref="C53:D55"/>
    <mergeCell ref="A56:A63"/>
    <mergeCell ref="C56:J56"/>
    <mergeCell ref="C57:Q57"/>
    <mergeCell ref="C58:K58"/>
    <mergeCell ref="C60:D60"/>
    <mergeCell ref="C61:D63"/>
    <mergeCell ref="A39:A47"/>
    <mergeCell ref="C39:J39"/>
    <mergeCell ref="C40:Q40"/>
    <mergeCell ref="C44:D44"/>
    <mergeCell ref="C45:D47"/>
    <mergeCell ref="A48:A55"/>
    <mergeCell ref="C48:J48"/>
    <mergeCell ref="C49:Q49"/>
    <mergeCell ref="C50:K50"/>
    <mergeCell ref="C52:D52"/>
    <mergeCell ref="A31:A38"/>
    <mergeCell ref="C31:J31"/>
    <mergeCell ref="C32:Q32"/>
    <mergeCell ref="C33:K33"/>
    <mergeCell ref="C35:D35"/>
    <mergeCell ref="C36:D38"/>
    <mergeCell ref="A23:A30"/>
    <mergeCell ref="C23:J23"/>
    <mergeCell ref="C24:Q24"/>
    <mergeCell ref="C25:K25"/>
    <mergeCell ref="C26:J26"/>
    <mergeCell ref="C27:D27"/>
    <mergeCell ref="C28:D30"/>
    <mergeCell ref="C14:D14"/>
    <mergeCell ref="A15:A22"/>
    <mergeCell ref="C15:J15"/>
    <mergeCell ref="C16:Q16"/>
    <mergeCell ref="C17:K17"/>
    <mergeCell ref="C18:J18"/>
    <mergeCell ref="C19:D19"/>
    <mergeCell ref="C20:D22"/>
    <mergeCell ref="H8:Q8"/>
    <mergeCell ref="H9:H12"/>
    <mergeCell ref="I9:Q9"/>
    <mergeCell ref="I10:L10"/>
    <mergeCell ref="M10:Q10"/>
    <mergeCell ref="I11:I12"/>
    <mergeCell ref="J11:L11"/>
    <mergeCell ref="M11:M12"/>
    <mergeCell ref="N11:Q11"/>
    <mergeCell ref="A5:Q5"/>
    <mergeCell ref="A7:A12"/>
    <mergeCell ref="B7:B12"/>
    <mergeCell ref="C7:C12"/>
    <mergeCell ref="D7:D12"/>
    <mergeCell ref="E7:E12"/>
    <mergeCell ref="F7:G7"/>
    <mergeCell ref="H7:Q7"/>
    <mergeCell ref="F8:F12"/>
    <mergeCell ref="G8:G12"/>
  </mergeCells>
  <pageMargins left="0.43307086614173229" right="0.31496062992125984" top="0.74803149606299213" bottom="0.74803149606299213" header="0.31496062992125984" footer="0.31496062992125984"/>
  <pageSetup paperSize="9" scale="82" fitToWidth="2" fitToHeight="2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opLeftCell="B2" zoomScale="75" workbookViewId="0">
      <pane ySplit="11" topLeftCell="A19" activePane="bottomLeft" state="frozen"/>
      <selection activeCell="A2" sqref="A2"/>
      <selection pane="bottomLeft" activeCell="F20" sqref="F20"/>
    </sheetView>
  </sheetViews>
  <sheetFormatPr defaultRowHeight="12.75"/>
  <cols>
    <col min="1" max="1" width="5.5703125" style="89" customWidth="1"/>
    <col min="2" max="2" width="6.85546875" style="89" customWidth="1"/>
    <col min="3" max="3" width="7.7109375" style="89" customWidth="1"/>
    <col min="4" max="4" width="5.5703125" style="89" customWidth="1"/>
    <col min="5" max="5" width="57.7109375" style="89" customWidth="1"/>
    <col min="6" max="6" width="16.28515625" style="89" customWidth="1"/>
    <col min="7" max="7" width="12.42578125" style="89" customWidth="1"/>
    <col min="8" max="8" width="12.28515625" style="89" customWidth="1"/>
    <col min="9" max="9" width="10.140625" style="89" customWidth="1"/>
    <col min="10" max="10" width="12.5703125" style="89" customWidth="1"/>
    <col min="11" max="11" width="14.42578125" style="89" customWidth="1"/>
    <col min="12" max="12" width="13.28515625" style="89" customWidth="1"/>
    <col min="13" max="13" width="14" style="89" customWidth="1"/>
    <col min="14" max="14" width="21.28515625" style="89" customWidth="1"/>
    <col min="15" max="16384" width="9.140625" style="89"/>
  </cols>
  <sheetData>
    <row r="1" spans="1:14">
      <c r="M1" s="236" t="s">
        <v>203</v>
      </c>
      <c r="N1" s="236"/>
    </row>
    <row r="2" spans="1:14">
      <c r="M2" s="236" t="s">
        <v>204</v>
      </c>
      <c r="N2" s="236"/>
    </row>
    <row r="3" spans="1:14">
      <c r="G3" s="237"/>
      <c r="M3" s="236" t="s">
        <v>205</v>
      </c>
      <c r="N3" s="236"/>
    </row>
    <row r="4" spans="1:14">
      <c r="M4" s="236" t="s">
        <v>206</v>
      </c>
      <c r="N4" s="236"/>
    </row>
    <row r="6" spans="1:14" ht="18">
      <c r="A6" s="115" t="s">
        <v>207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ht="10.5" customHeight="1" thickBo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1" t="s">
        <v>42</v>
      </c>
    </row>
    <row r="8" spans="1:14" s="242" customFormat="1" ht="20.100000000000001" customHeight="1">
      <c r="A8" s="238" t="s">
        <v>112</v>
      </c>
      <c r="B8" s="239" t="s">
        <v>208</v>
      </c>
      <c r="C8" s="239" t="s">
        <v>209</v>
      </c>
      <c r="D8" s="239" t="s">
        <v>210</v>
      </c>
      <c r="E8" s="240" t="s">
        <v>211</v>
      </c>
      <c r="F8" s="240" t="s">
        <v>212</v>
      </c>
      <c r="G8" s="240" t="s">
        <v>118</v>
      </c>
      <c r="H8" s="240"/>
      <c r="I8" s="240"/>
      <c r="J8" s="240"/>
      <c r="K8" s="240"/>
      <c r="L8" s="240"/>
      <c r="M8" s="240"/>
      <c r="N8" s="241" t="s">
        <v>213</v>
      </c>
    </row>
    <row r="9" spans="1:14" s="242" customFormat="1" ht="20.100000000000001" customHeight="1">
      <c r="A9" s="243"/>
      <c r="B9" s="244"/>
      <c r="C9" s="244"/>
      <c r="D9" s="244"/>
      <c r="E9" s="245"/>
      <c r="F9" s="245"/>
      <c r="G9" s="245" t="s">
        <v>214</v>
      </c>
      <c r="H9" s="245" t="s">
        <v>215</v>
      </c>
      <c r="I9" s="245"/>
      <c r="J9" s="245"/>
      <c r="K9" s="245"/>
      <c r="L9" s="245" t="s">
        <v>49</v>
      </c>
      <c r="M9" s="245" t="s">
        <v>50</v>
      </c>
      <c r="N9" s="246"/>
    </row>
    <row r="10" spans="1:14" s="242" customFormat="1" ht="29.25" customHeight="1">
      <c r="A10" s="243"/>
      <c r="B10" s="244"/>
      <c r="C10" s="244"/>
      <c r="D10" s="244"/>
      <c r="E10" s="245"/>
      <c r="F10" s="245"/>
      <c r="G10" s="245"/>
      <c r="H10" s="245" t="s">
        <v>216</v>
      </c>
      <c r="I10" s="245" t="s">
        <v>217</v>
      </c>
      <c r="J10" s="245" t="s">
        <v>218</v>
      </c>
      <c r="K10" s="245" t="s">
        <v>219</v>
      </c>
      <c r="L10" s="245"/>
      <c r="M10" s="245"/>
      <c r="N10" s="246"/>
    </row>
    <row r="11" spans="1:14" s="242" customFormat="1" ht="20.100000000000001" customHeight="1">
      <c r="A11" s="243"/>
      <c r="B11" s="244"/>
      <c r="C11" s="244"/>
      <c r="D11" s="244"/>
      <c r="E11" s="245"/>
      <c r="F11" s="245"/>
      <c r="G11" s="245"/>
      <c r="H11" s="245"/>
      <c r="I11" s="245"/>
      <c r="J11" s="245"/>
      <c r="K11" s="245"/>
      <c r="L11" s="245"/>
      <c r="M11" s="245"/>
      <c r="N11" s="246"/>
    </row>
    <row r="12" spans="1:14" s="242" customFormat="1" ht="19.5" customHeight="1">
      <c r="A12" s="243"/>
      <c r="B12" s="244"/>
      <c r="C12" s="244"/>
      <c r="D12" s="244"/>
      <c r="E12" s="245"/>
      <c r="F12" s="245"/>
      <c r="G12" s="245"/>
      <c r="H12" s="245"/>
      <c r="I12" s="245"/>
      <c r="J12" s="245"/>
      <c r="K12" s="245"/>
      <c r="L12" s="245"/>
      <c r="M12" s="245"/>
      <c r="N12" s="246"/>
    </row>
    <row r="13" spans="1:14" ht="7.5" customHeight="1">
      <c r="A13" s="247">
        <v>1</v>
      </c>
      <c r="B13" s="248">
        <v>2</v>
      </c>
      <c r="C13" s="248">
        <v>3</v>
      </c>
      <c r="D13" s="248">
        <v>4</v>
      </c>
      <c r="E13" s="248">
        <v>5</v>
      </c>
      <c r="F13" s="248">
        <v>6</v>
      </c>
      <c r="G13" s="248">
        <v>7</v>
      </c>
      <c r="H13" s="248">
        <v>8</v>
      </c>
      <c r="I13" s="248">
        <v>9</v>
      </c>
      <c r="J13" s="248">
        <v>10</v>
      </c>
      <c r="K13" s="248">
        <v>11</v>
      </c>
      <c r="L13" s="248">
        <v>12</v>
      </c>
      <c r="M13" s="248">
        <v>13</v>
      </c>
      <c r="N13" s="249">
        <v>14</v>
      </c>
    </row>
    <row r="14" spans="1:14" ht="45.75" customHeight="1">
      <c r="A14" s="250" t="s">
        <v>16</v>
      </c>
      <c r="B14" s="251">
        <v>600</v>
      </c>
      <c r="C14" s="252">
        <v>60014</v>
      </c>
      <c r="D14" s="252">
        <v>6059</v>
      </c>
      <c r="E14" s="253" t="s">
        <v>220</v>
      </c>
      <c r="F14" s="254">
        <v>1616220</v>
      </c>
      <c r="G14" s="254">
        <f t="shared" ref="G14:G21" si="0">SUM(H14:K14)</f>
        <v>1600000</v>
      </c>
      <c r="H14" s="254">
        <v>443032</v>
      </c>
      <c r="I14" s="254">
        <v>1156968</v>
      </c>
      <c r="J14" s="255"/>
      <c r="K14" s="254"/>
      <c r="L14" s="254">
        <v>0</v>
      </c>
      <c r="M14" s="254">
        <v>0</v>
      </c>
      <c r="N14" s="256" t="s">
        <v>221</v>
      </c>
    </row>
    <row r="15" spans="1:14" ht="49.5" customHeight="1">
      <c r="A15" s="250" t="s">
        <v>18</v>
      </c>
      <c r="B15" s="251">
        <v>600</v>
      </c>
      <c r="C15" s="252">
        <v>60014</v>
      </c>
      <c r="D15" s="252">
        <v>6050</v>
      </c>
      <c r="E15" s="253" t="s">
        <v>222</v>
      </c>
      <c r="F15" s="254">
        <v>6012607</v>
      </c>
      <c r="G15" s="254">
        <f t="shared" si="0"/>
        <v>215000</v>
      </c>
      <c r="H15" s="254">
        <v>215000</v>
      </c>
      <c r="I15" s="254"/>
      <c r="J15" s="255"/>
      <c r="K15" s="254"/>
      <c r="L15" s="254">
        <v>1425000</v>
      </c>
      <c r="M15" s="254">
        <v>4360000</v>
      </c>
      <c r="N15" s="256" t="s">
        <v>221</v>
      </c>
    </row>
    <row r="16" spans="1:14" ht="38.25">
      <c r="A16" s="250" t="s">
        <v>20</v>
      </c>
      <c r="B16" s="251">
        <v>600</v>
      </c>
      <c r="C16" s="252">
        <v>60014</v>
      </c>
      <c r="D16" s="252">
        <v>6050</v>
      </c>
      <c r="E16" s="257" t="s">
        <v>223</v>
      </c>
      <c r="F16" s="254">
        <v>4000000</v>
      </c>
      <c r="G16" s="254">
        <f t="shared" si="0"/>
        <v>140000</v>
      </c>
      <c r="H16" s="254">
        <v>140000</v>
      </c>
      <c r="I16" s="254"/>
      <c r="J16" s="255"/>
      <c r="K16" s="254"/>
      <c r="L16" s="254">
        <v>1185000</v>
      </c>
      <c r="M16" s="254">
        <v>2668697</v>
      </c>
      <c r="N16" s="256" t="s">
        <v>221</v>
      </c>
    </row>
    <row r="17" spans="1:14" ht="55.5" customHeight="1">
      <c r="A17" s="250" t="s">
        <v>22</v>
      </c>
      <c r="B17" s="251">
        <v>600</v>
      </c>
      <c r="C17" s="252">
        <v>60014</v>
      </c>
      <c r="D17" s="258" t="s">
        <v>224</v>
      </c>
      <c r="E17" s="257" t="s">
        <v>225</v>
      </c>
      <c r="F17" s="254">
        <v>10639279</v>
      </c>
      <c r="G17" s="254">
        <f t="shared" si="0"/>
        <v>4141999</v>
      </c>
      <c r="H17" s="254"/>
      <c r="I17" s="254">
        <v>1242600</v>
      </c>
      <c r="J17" s="255"/>
      <c r="K17" s="254">
        <v>2899399</v>
      </c>
      <c r="L17" s="254">
        <v>6470690</v>
      </c>
      <c r="M17" s="254">
        <v>0</v>
      </c>
      <c r="N17" s="256" t="s">
        <v>221</v>
      </c>
    </row>
    <row r="18" spans="1:14" ht="55.5" customHeight="1">
      <c r="A18" s="250" t="s">
        <v>24</v>
      </c>
      <c r="B18" s="251">
        <v>600</v>
      </c>
      <c r="C18" s="252">
        <v>60014</v>
      </c>
      <c r="D18" s="252">
        <v>6059</v>
      </c>
      <c r="E18" s="257" t="s">
        <v>226</v>
      </c>
      <c r="F18" s="254">
        <v>6706671</v>
      </c>
      <c r="G18" s="254">
        <f t="shared" si="0"/>
        <v>109800</v>
      </c>
      <c r="H18" s="254">
        <v>32940</v>
      </c>
      <c r="I18" s="254">
        <v>76860</v>
      </c>
      <c r="J18" s="255"/>
      <c r="K18" s="254"/>
      <c r="L18" s="254"/>
      <c r="M18" s="254">
        <v>4992605</v>
      </c>
      <c r="N18" s="256"/>
    </row>
    <row r="19" spans="1:14" ht="55.5" customHeight="1">
      <c r="A19" s="250" t="s">
        <v>32</v>
      </c>
      <c r="B19" s="251">
        <v>600</v>
      </c>
      <c r="C19" s="252">
        <v>60014</v>
      </c>
      <c r="D19" s="252">
        <v>6050</v>
      </c>
      <c r="E19" s="257" t="s">
        <v>227</v>
      </c>
      <c r="F19" s="254">
        <v>6000000</v>
      </c>
      <c r="G19" s="254">
        <f t="shared" si="0"/>
        <v>100000</v>
      </c>
      <c r="H19" s="254">
        <v>100000</v>
      </c>
      <c r="I19" s="254"/>
      <c r="J19" s="255"/>
      <c r="K19" s="254"/>
      <c r="L19" s="254">
        <v>1000000</v>
      </c>
      <c r="M19" s="254">
        <v>2000000</v>
      </c>
      <c r="N19" s="256"/>
    </row>
    <row r="20" spans="1:14" ht="55.5" customHeight="1">
      <c r="A20" s="250" t="s">
        <v>34</v>
      </c>
      <c r="B20" s="251">
        <v>600</v>
      </c>
      <c r="C20" s="252">
        <v>60014</v>
      </c>
      <c r="D20" s="252">
        <v>6050</v>
      </c>
      <c r="E20" s="257" t="s">
        <v>228</v>
      </c>
      <c r="F20" s="254">
        <v>10000000</v>
      </c>
      <c r="G20" s="254">
        <f t="shared" si="0"/>
        <v>100000</v>
      </c>
      <c r="H20" s="254">
        <v>100000</v>
      </c>
      <c r="I20" s="254"/>
      <c r="J20" s="255"/>
      <c r="K20" s="254"/>
      <c r="L20" s="254"/>
      <c r="M20" s="254">
        <v>3000000</v>
      </c>
      <c r="N20" s="256"/>
    </row>
    <row r="21" spans="1:14" ht="43.5" customHeight="1">
      <c r="A21" s="250" t="s">
        <v>229</v>
      </c>
      <c r="B21" s="259">
        <v>801</v>
      </c>
      <c r="C21" s="260">
        <v>80130</v>
      </c>
      <c r="D21" s="260">
        <v>6050</v>
      </c>
      <c r="E21" s="261" t="s">
        <v>230</v>
      </c>
      <c r="F21" s="262">
        <v>550000</v>
      </c>
      <c r="G21" s="263">
        <f t="shared" si="0"/>
        <v>137500</v>
      </c>
      <c r="H21" s="262">
        <v>137500</v>
      </c>
      <c r="I21" s="264"/>
      <c r="J21" s="265"/>
      <c r="K21" s="264"/>
      <c r="L21" s="264">
        <v>412500</v>
      </c>
      <c r="M21" s="264"/>
      <c r="N21" s="266" t="s">
        <v>231</v>
      </c>
    </row>
    <row r="22" spans="1:14" ht="34.5" customHeight="1" thickBot="1">
      <c r="A22" s="267" t="s">
        <v>199</v>
      </c>
      <c r="B22" s="268"/>
      <c r="C22" s="268"/>
      <c r="D22" s="268"/>
      <c r="E22" s="269"/>
      <c r="F22" s="270">
        <f t="shared" ref="F22:M22" si="1">SUM(F14:F21)</f>
        <v>45524777</v>
      </c>
      <c r="G22" s="270">
        <f t="shared" si="1"/>
        <v>6544299</v>
      </c>
      <c r="H22" s="270">
        <f t="shared" si="1"/>
        <v>1168472</v>
      </c>
      <c r="I22" s="270">
        <f t="shared" si="1"/>
        <v>2476428</v>
      </c>
      <c r="J22" s="270">
        <f t="shared" si="1"/>
        <v>0</v>
      </c>
      <c r="K22" s="270">
        <f t="shared" si="1"/>
        <v>2899399</v>
      </c>
      <c r="L22" s="270">
        <f t="shared" si="1"/>
        <v>10493190</v>
      </c>
      <c r="M22" s="270">
        <f t="shared" si="1"/>
        <v>17021302</v>
      </c>
      <c r="N22" s="271" t="s">
        <v>134</v>
      </c>
    </row>
    <row r="25" spans="1:14">
      <c r="A25" s="89" t="s">
        <v>232</v>
      </c>
    </row>
    <row r="26" spans="1:14">
      <c r="A26" s="89" t="s">
        <v>233</v>
      </c>
    </row>
    <row r="27" spans="1:14">
      <c r="A27" s="89" t="s">
        <v>234</v>
      </c>
    </row>
    <row r="28" spans="1:14">
      <c r="A28" s="89" t="s">
        <v>235</v>
      </c>
    </row>
    <row r="29" spans="1:14">
      <c r="A29" s="272"/>
    </row>
  </sheetData>
  <mergeCells count="18">
    <mergeCell ref="A22:E22"/>
    <mergeCell ref="H9:K9"/>
    <mergeCell ref="L9:L12"/>
    <mergeCell ref="M9:M12"/>
    <mergeCell ref="H10:H12"/>
    <mergeCell ref="I10:I12"/>
    <mergeCell ref="J10:J12"/>
    <mergeCell ref="K10:K12"/>
    <mergeCell ref="A6:N6"/>
    <mergeCell ref="A8:A12"/>
    <mergeCell ref="B8:B12"/>
    <mergeCell ref="C8:C12"/>
    <mergeCell ref="D8:D12"/>
    <mergeCell ref="E8:E12"/>
    <mergeCell ref="F8:F12"/>
    <mergeCell ref="G8:M8"/>
    <mergeCell ref="N8:N12"/>
    <mergeCell ref="G9:G12"/>
  </mergeCells>
  <printOptions horizontalCentered="1"/>
  <pageMargins left="0.19685039370078741" right="0.23622047244094491" top="0.23622047244094491" bottom="0.19685039370078741" header="0.23622047244094491" footer="0.19685039370078741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09"/>
  <sheetViews>
    <sheetView tabSelected="1" view="pageBreakPreview" zoomScaleSheetLayoutView="100" workbookViewId="0">
      <selection activeCell="E14" sqref="E14"/>
    </sheetView>
  </sheetViews>
  <sheetFormatPr defaultRowHeight="9.75"/>
  <cols>
    <col min="1" max="1" width="6.28515625" style="1" customWidth="1"/>
    <col min="2" max="2" width="7.140625" style="1" customWidth="1"/>
    <col min="3" max="3" width="6" style="1" customWidth="1"/>
    <col min="4" max="4" width="49" style="1" customWidth="1"/>
    <col min="5" max="5" width="13.5703125" style="1" customWidth="1"/>
    <col min="6" max="6" width="14" style="1" customWidth="1"/>
    <col min="7" max="16384" width="9.140625" style="1"/>
  </cols>
  <sheetData>
    <row r="1" spans="1:6" ht="12">
      <c r="E1" s="4" t="s">
        <v>236</v>
      </c>
      <c r="F1" s="3"/>
    </row>
    <row r="2" spans="1:6" ht="12">
      <c r="E2" s="4" t="s">
        <v>237</v>
      </c>
      <c r="F2" s="3"/>
    </row>
    <row r="3" spans="1:6" ht="12">
      <c r="D3" s="2"/>
      <c r="E3" s="4" t="s">
        <v>2</v>
      </c>
      <c r="F3" s="3"/>
    </row>
    <row r="4" spans="1:6" ht="12">
      <c r="D4" s="2"/>
      <c r="E4" s="4" t="s">
        <v>238</v>
      </c>
      <c r="F4" s="3"/>
    </row>
    <row r="5" spans="1:6" ht="8.25" customHeight="1">
      <c r="D5" s="2"/>
      <c r="E5" s="4"/>
      <c r="F5" s="4"/>
    </row>
    <row r="6" spans="1:6" ht="15.75">
      <c r="A6" s="273" t="s">
        <v>239</v>
      </c>
      <c r="B6" s="273"/>
      <c r="C6" s="273"/>
      <c r="D6" s="273"/>
      <c r="E6" s="273"/>
      <c r="F6" s="273"/>
    </row>
    <row r="7" spans="1:6" ht="15.75">
      <c r="A7" s="273" t="s">
        <v>240</v>
      </c>
      <c r="B7" s="273"/>
      <c r="C7" s="273"/>
      <c r="D7" s="273"/>
      <c r="E7" s="273"/>
      <c r="F7" s="273"/>
    </row>
    <row r="8" spans="1:6" ht="12.75" customHeight="1">
      <c r="A8" s="273" t="s">
        <v>241</v>
      </c>
      <c r="B8" s="273"/>
      <c r="C8" s="273"/>
      <c r="D8" s="273"/>
      <c r="E8" s="273"/>
      <c r="F8" s="273"/>
    </row>
    <row r="9" spans="1:6" ht="8.25" customHeight="1" thickBot="1">
      <c r="A9" s="2"/>
      <c r="B9" s="2"/>
      <c r="C9" s="2"/>
      <c r="D9" s="2"/>
      <c r="E9" s="2"/>
      <c r="F9" s="9" t="s">
        <v>242</v>
      </c>
    </row>
    <row r="10" spans="1:6" ht="12.75" customHeight="1">
      <c r="A10" s="274" t="s">
        <v>243</v>
      </c>
      <c r="B10" s="122"/>
      <c r="C10" s="123"/>
      <c r="D10" s="275" t="s">
        <v>244</v>
      </c>
      <c r="E10" s="275" t="s">
        <v>245</v>
      </c>
      <c r="F10" s="276" t="s">
        <v>246</v>
      </c>
    </row>
    <row r="11" spans="1:6" ht="11.25" customHeight="1" thickBot="1">
      <c r="A11" s="277" t="s">
        <v>247</v>
      </c>
      <c r="B11" s="278" t="s">
        <v>209</v>
      </c>
      <c r="C11" s="278" t="s">
        <v>248</v>
      </c>
      <c r="D11" s="279"/>
      <c r="E11" s="279"/>
      <c r="F11" s="280"/>
    </row>
    <row r="12" spans="1:6" ht="0.75" hidden="1" customHeight="1" thickBot="1">
      <c r="A12" s="281"/>
      <c r="B12" s="282"/>
      <c r="C12" s="282"/>
      <c r="D12" s="282"/>
      <c r="E12" s="282"/>
      <c r="F12" s="283"/>
    </row>
    <row r="13" spans="1:6" ht="10.5" thickBot="1">
      <c r="A13" s="284">
        <v>1</v>
      </c>
      <c r="B13" s="285">
        <v>2</v>
      </c>
      <c r="C13" s="286">
        <v>3</v>
      </c>
      <c r="D13" s="286">
        <v>4</v>
      </c>
      <c r="E13" s="286">
        <v>5</v>
      </c>
      <c r="F13" s="287">
        <v>6</v>
      </c>
    </row>
    <row r="14" spans="1:6" ht="12" customHeight="1" thickBot="1">
      <c r="A14" s="288">
        <v>600</v>
      </c>
      <c r="B14" s="289"/>
      <c r="C14" s="289"/>
      <c r="D14" s="290" t="s">
        <v>249</v>
      </c>
      <c r="E14" s="289"/>
      <c r="F14" s="291">
        <f>F15</f>
        <v>8423</v>
      </c>
    </row>
    <row r="15" spans="1:6" ht="12" customHeight="1">
      <c r="A15" s="292"/>
      <c r="B15" s="293">
        <v>60014</v>
      </c>
      <c r="C15" s="293"/>
      <c r="D15" s="294" t="s">
        <v>250</v>
      </c>
      <c r="E15" s="293"/>
      <c r="F15" s="295">
        <f>F16</f>
        <v>8423</v>
      </c>
    </row>
    <row r="16" spans="1:6" ht="12" customHeight="1">
      <c r="A16" s="292"/>
      <c r="B16" s="296"/>
      <c r="C16" s="296">
        <v>2310</v>
      </c>
      <c r="D16" s="297" t="s">
        <v>251</v>
      </c>
      <c r="E16" s="298"/>
      <c r="F16" s="299">
        <f>'[1]WYDATKI ukł.wyk.'!F40</f>
        <v>8423</v>
      </c>
    </row>
    <row r="17" spans="1:7" ht="12" customHeight="1">
      <c r="A17" s="292"/>
      <c r="B17" s="296"/>
      <c r="C17" s="296"/>
      <c r="D17" s="297" t="s">
        <v>252</v>
      </c>
      <c r="E17" s="298"/>
      <c r="F17" s="300"/>
    </row>
    <row r="18" spans="1:7" ht="12" customHeight="1">
      <c r="A18" s="292"/>
      <c r="B18" s="301"/>
      <c r="C18" s="301"/>
      <c r="D18" s="297"/>
      <c r="E18" s="302"/>
      <c r="F18" s="303"/>
    </row>
    <row r="19" spans="1:7" ht="12" customHeight="1" thickBot="1">
      <c r="A19" s="304">
        <v>630</v>
      </c>
      <c r="B19" s="305"/>
      <c r="C19" s="305"/>
      <c r="D19" s="306" t="s">
        <v>253</v>
      </c>
      <c r="E19" s="307"/>
      <c r="F19" s="308">
        <f>F20</f>
        <v>101764</v>
      </c>
    </row>
    <row r="20" spans="1:7" ht="12" customHeight="1">
      <c r="A20" s="292"/>
      <c r="B20" s="309">
        <v>63003</v>
      </c>
      <c r="C20" s="310"/>
      <c r="D20" s="311" t="s">
        <v>254</v>
      </c>
      <c r="E20" s="312"/>
      <c r="F20" s="313">
        <f>F23+F21</f>
        <v>101764</v>
      </c>
    </row>
    <row r="21" spans="1:7" ht="12" customHeight="1">
      <c r="A21" s="292"/>
      <c r="B21" s="301"/>
      <c r="C21" s="301">
        <v>2339</v>
      </c>
      <c r="D21" s="314" t="s">
        <v>255</v>
      </c>
      <c r="E21" s="315"/>
      <c r="F21" s="316">
        <v>88800</v>
      </c>
    </row>
    <row r="22" spans="1:7" ht="12" customHeight="1">
      <c r="A22" s="292"/>
      <c r="B22" s="301"/>
      <c r="C22" s="301"/>
      <c r="D22" s="297" t="s">
        <v>256</v>
      </c>
      <c r="E22" s="315"/>
      <c r="F22" s="316"/>
    </row>
    <row r="23" spans="1:7" ht="12" customHeight="1">
      <c r="A23" s="292"/>
      <c r="B23" s="301"/>
      <c r="C23" s="317" t="s">
        <v>257</v>
      </c>
      <c r="D23" s="297" t="s">
        <v>258</v>
      </c>
      <c r="E23" s="315"/>
      <c r="F23" s="316">
        <f>'[1]WYDATKI ukł.wyk.'!F72</f>
        <v>12964</v>
      </c>
    </row>
    <row r="24" spans="1:7" ht="12" customHeight="1">
      <c r="A24" s="292"/>
      <c r="B24" s="301"/>
      <c r="C24" s="317"/>
      <c r="D24" s="297" t="s">
        <v>259</v>
      </c>
      <c r="E24" s="315"/>
      <c r="F24" s="318"/>
    </row>
    <row r="25" spans="1:7" ht="12" customHeight="1">
      <c r="A25" s="292"/>
      <c r="B25" s="301"/>
      <c r="C25" s="317"/>
      <c r="D25" s="297" t="s">
        <v>260</v>
      </c>
      <c r="E25" s="302"/>
      <c r="F25" s="303"/>
    </row>
    <row r="26" spans="1:7" ht="12" customHeight="1">
      <c r="A26" s="292"/>
      <c r="B26" s="301"/>
      <c r="C26" s="319"/>
      <c r="D26" s="297"/>
      <c r="E26" s="302"/>
      <c r="F26" s="303"/>
    </row>
    <row r="27" spans="1:7" ht="12" customHeight="1" thickBot="1">
      <c r="A27" s="304">
        <v>750</v>
      </c>
      <c r="B27" s="305"/>
      <c r="C27" s="320"/>
      <c r="D27" s="306" t="s">
        <v>261</v>
      </c>
      <c r="E27" s="321"/>
      <c r="F27" s="308">
        <f>F28</f>
        <v>4557</v>
      </c>
    </row>
    <row r="28" spans="1:7" ht="12" customHeight="1">
      <c r="A28" s="292"/>
      <c r="B28" s="293">
        <v>75020</v>
      </c>
      <c r="C28" s="322"/>
      <c r="D28" s="323" t="s">
        <v>262</v>
      </c>
      <c r="E28" s="324"/>
      <c r="F28" s="325">
        <f>F29</f>
        <v>4557</v>
      </c>
    </row>
    <row r="29" spans="1:7" ht="12" customHeight="1">
      <c r="A29" s="292"/>
      <c r="B29" s="301"/>
      <c r="C29" s="301">
        <v>2339</v>
      </c>
      <c r="D29" s="314" t="s">
        <v>255</v>
      </c>
      <c r="E29" s="302"/>
      <c r="F29" s="316">
        <v>4557</v>
      </c>
    </row>
    <row r="30" spans="1:7" ht="12" customHeight="1">
      <c r="A30" s="292"/>
      <c r="B30" s="301"/>
      <c r="C30" s="301"/>
      <c r="D30" s="297" t="s">
        <v>256</v>
      </c>
      <c r="E30" s="302"/>
      <c r="F30" s="303"/>
    </row>
    <row r="31" spans="1:7" ht="12" customHeight="1" thickBot="1">
      <c r="A31" s="292"/>
      <c r="B31" s="301"/>
      <c r="C31" s="301"/>
      <c r="D31" s="297"/>
      <c r="E31" s="302"/>
      <c r="F31" s="303"/>
    </row>
    <row r="32" spans="1:7" ht="12.75" thickBot="1">
      <c r="A32" s="326">
        <v>852</v>
      </c>
      <c r="B32" s="327"/>
      <c r="C32" s="328"/>
      <c r="D32" s="329" t="s">
        <v>263</v>
      </c>
      <c r="E32" s="330">
        <f>E33+E51</f>
        <v>386076</v>
      </c>
      <c r="F32" s="331">
        <f>F33+F51</f>
        <v>833041</v>
      </c>
      <c r="G32" s="332"/>
    </row>
    <row r="33" spans="1:7" ht="12">
      <c r="A33" s="333"/>
      <c r="B33" s="334">
        <v>85201</v>
      </c>
      <c r="C33" s="335"/>
      <c r="D33" s="336" t="s">
        <v>264</v>
      </c>
      <c r="E33" s="337">
        <f>E34</f>
        <v>263076</v>
      </c>
      <c r="F33" s="338">
        <f>SUM(F37:F49)</f>
        <v>642457</v>
      </c>
      <c r="G33" s="332"/>
    </row>
    <row r="34" spans="1:7" ht="12">
      <c r="A34" s="333"/>
      <c r="B34" s="339"/>
      <c r="C34" s="340">
        <v>2310</v>
      </c>
      <c r="D34" s="314" t="s">
        <v>265</v>
      </c>
      <c r="E34" s="57">
        <f>'[1]Dochody-ukł.wykon.'!F156</f>
        <v>263076</v>
      </c>
      <c r="F34" s="341"/>
      <c r="G34" s="332"/>
    </row>
    <row r="35" spans="1:7" ht="12">
      <c r="A35" s="333"/>
      <c r="B35" s="339"/>
      <c r="C35" s="340"/>
      <c r="D35" s="297" t="s">
        <v>266</v>
      </c>
      <c r="E35" s="57"/>
      <c r="F35" s="342"/>
      <c r="G35" s="332"/>
    </row>
    <row r="36" spans="1:7" ht="12">
      <c r="A36" s="333"/>
      <c r="B36" s="339"/>
      <c r="C36" s="340">
        <v>2310</v>
      </c>
      <c r="D36" s="314" t="s">
        <v>251</v>
      </c>
      <c r="E36" s="57"/>
      <c r="F36" s="342"/>
      <c r="G36" s="332"/>
    </row>
    <row r="37" spans="1:7" ht="12">
      <c r="A37" s="333"/>
      <c r="B37" s="339"/>
      <c r="C37" s="340"/>
      <c r="D37" s="314" t="s">
        <v>252</v>
      </c>
      <c r="E37" s="57"/>
      <c r="F37" s="342">
        <f>'[1]WYDATKI ukł.wyk.'!F360</f>
        <v>379381</v>
      </c>
      <c r="G37" s="332"/>
    </row>
    <row r="38" spans="1:7" ht="12">
      <c r="A38" s="333"/>
      <c r="B38" s="339"/>
      <c r="C38" s="340">
        <v>4010</v>
      </c>
      <c r="D38" s="314" t="s">
        <v>267</v>
      </c>
      <c r="E38" s="57"/>
      <c r="F38" s="342">
        <v>136570</v>
      </c>
      <c r="G38" s="332"/>
    </row>
    <row r="39" spans="1:7" ht="12">
      <c r="A39" s="333"/>
      <c r="B39" s="339"/>
      <c r="C39" s="340">
        <v>4110</v>
      </c>
      <c r="D39" s="314" t="s">
        <v>268</v>
      </c>
      <c r="E39" s="57"/>
      <c r="F39" s="342">
        <v>21142</v>
      </c>
      <c r="G39" s="332"/>
    </row>
    <row r="40" spans="1:7" ht="12">
      <c r="A40" s="333"/>
      <c r="B40" s="339"/>
      <c r="C40" s="340">
        <v>4120</v>
      </c>
      <c r="D40" s="297" t="s">
        <v>269</v>
      </c>
      <c r="E40" s="57"/>
      <c r="F40" s="342">
        <v>3293</v>
      </c>
      <c r="G40" s="332"/>
    </row>
    <row r="41" spans="1:7" ht="12">
      <c r="A41" s="333"/>
      <c r="B41" s="339"/>
      <c r="C41" s="340">
        <v>4210</v>
      </c>
      <c r="D41" s="314" t="s">
        <v>270</v>
      </c>
      <c r="E41" s="57"/>
      <c r="F41" s="342">
        <v>41130</v>
      </c>
      <c r="G41" s="332"/>
    </row>
    <row r="42" spans="1:7" ht="12">
      <c r="A42" s="333"/>
      <c r="B42" s="339"/>
      <c r="C42" s="340">
        <v>4240</v>
      </c>
      <c r="D42" s="314" t="s">
        <v>271</v>
      </c>
      <c r="E42" s="57"/>
      <c r="F42" s="342">
        <v>3208</v>
      </c>
      <c r="G42" s="332"/>
    </row>
    <row r="43" spans="1:7" ht="12">
      <c r="A43" s="333"/>
      <c r="B43" s="339"/>
      <c r="C43" s="340">
        <v>4260</v>
      </c>
      <c r="D43" s="314" t="s">
        <v>272</v>
      </c>
      <c r="E43" s="57"/>
      <c r="F43" s="342">
        <v>22451</v>
      </c>
      <c r="G43" s="332"/>
    </row>
    <row r="44" spans="1:7" ht="12">
      <c r="A44" s="333"/>
      <c r="B44" s="339"/>
      <c r="C44" s="340">
        <v>4280</v>
      </c>
      <c r="D44" s="314" t="s">
        <v>273</v>
      </c>
      <c r="E44" s="57"/>
      <c r="F44" s="342">
        <v>1100</v>
      </c>
      <c r="G44" s="332"/>
    </row>
    <row r="45" spans="1:7" ht="12">
      <c r="A45" s="333"/>
      <c r="B45" s="339"/>
      <c r="C45" s="340">
        <v>4300</v>
      </c>
      <c r="D45" s="314" t="s">
        <v>274</v>
      </c>
      <c r="E45" s="57"/>
      <c r="F45" s="342">
        <v>28900</v>
      </c>
      <c r="G45" s="332"/>
    </row>
    <row r="46" spans="1:7" ht="12.75">
      <c r="A46" s="333"/>
      <c r="B46" s="339"/>
      <c r="C46" s="343">
        <v>4350</v>
      </c>
      <c r="D46" s="344" t="s">
        <v>275</v>
      </c>
      <c r="E46" s="57"/>
      <c r="F46" s="342">
        <v>1088</v>
      </c>
      <c r="G46" s="332"/>
    </row>
    <row r="47" spans="1:7" ht="12.75">
      <c r="A47" s="333"/>
      <c r="B47" s="339"/>
      <c r="C47" s="340">
        <v>4370</v>
      </c>
      <c r="D47" s="344" t="s">
        <v>276</v>
      </c>
      <c r="E47" s="57"/>
      <c r="F47" s="342">
        <v>2264</v>
      </c>
      <c r="G47" s="332"/>
    </row>
    <row r="48" spans="1:7" ht="12.75">
      <c r="A48" s="333"/>
      <c r="B48" s="339"/>
      <c r="C48" s="340">
        <v>4740</v>
      </c>
      <c r="D48" s="345" t="s">
        <v>277</v>
      </c>
      <c r="E48" s="57"/>
      <c r="F48" s="342">
        <v>930</v>
      </c>
      <c r="G48" s="332"/>
    </row>
    <row r="49" spans="1:7" ht="12.75">
      <c r="A49" s="333"/>
      <c r="B49" s="339"/>
      <c r="C49" s="343">
        <v>4750</v>
      </c>
      <c r="D49" s="344" t="s">
        <v>278</v>
      </c>
      <c r="E49" s="57"/>
      <c r="F49" s="342">
        <v>1000</v>
      </c>
      <c r="G49" s="332"/>
    </row>
    <row r="50" spans="1:7" ht="12">
      <c r="A50" s="333"/>
      <c r="B50" s="339"/>
      <c r="C50" s="346"/>
      <c r="D50" s="347"/>
      <c r="E50" s="348"/>
      <c r="F50" s="341"/>
      <c r="G50" s="332"/>
    </row>
    <row r="51" spans="1:7" ht="12">
      <c r="A51" s="349"/>
      <c r="B51" s="350">
        <v>85204</v>
      </c>
      <c r="C51" s="351"/>
      <c r="D51" s="352" t="s">
        <v>279</v>
      </c>
      <c r="E51" s="68">
        <f>E52</f>
        <v>123000</v>
      </c>
      <c r="F51" s="353">
        <f>F56+F54</f>
        <v>190584</v>
      </c>
    </row>
    <row r="52" spans="1:7" ht="12">
      <c r="A52" s="354"/>
      <c r="B52" s="355"/>
      <c r="C52" s="340">
        <v>2310</v>
      </c>
      <c r="D52" s="314" t="s">
        <v>265</v>
      </c>
      <c r="E52" s="57">
        <f>'[1]Dochody-ukł.wykon.'!F179</f>
        <v>123000</v>
      </c>
      <c r="F52" s="342"/>
    </row>
    <row r="53" spans="1:7" ht="12">
      <c r="A53" s="354"/>
      <c r="B53" s="355"/>
      <c r="C53" s="340"/>
      <c r="D53" s="297" t="s">
        <v>266</v>
      </c>
      <c r="E53" s="57"/>
      <c r="F53" s="342"/>
    </row>
    <row r="54" spans="1:7" ht="12">
      <c r="A54" s="354"/>
      <c r="B54" s="355"/>
      <c r="C54" s="340">
        <v>2310</v>
      </c>
      <c r="D54" s="314" t="s">
        <v>251</v>
      </c>
      <c r="E54" s="57"/>
      <c r="F54" s="342">
        <f>'[1]WYDATKI ukł.wyk.'!F441</f>
        <v>67584</v>
      </c>
    </row>
    <row r="55" spans="1:7" ht="12">
      <c r="A55" s="354"/>
      <c r="B55" s="355"/>
      <c r="C55" s="340"/>
      <c r="D55" s="314" t="s">
        <v>252</v>
      </c>
      <c r="E55" s="57"/>
      <c r="F55" s="342"/>
    </row>
    <row r="56" spans="1:7" ht="12">
      <c r="A56" s="354"/>
      <c r="B56" s="355"/>
      <c r="C56" s="340">
        <v>3110</v>
      </c>
      <c r="D56" s="297" t="s">
        <v>280</v>
      </c>
      <c r="E56" s="57"/>
      <c r="F56" s="342">
        <v>123000</v>
      </c>
    </row>
    <row r="57" spans="1:7" ht="12.75" thickBot="1">
      <c r="A57" s="354"/>
      <c r="B57" s="355"/>
      <c r="C57" s="340"/>
      <c r="D57" s="314"/>
      <c r="E57" s="57"/>
      <c r="F57" s="342"/>
    </row>
    <row r="58" spans="1:7" ht="13.5" thickBot="1">
      <c r="A58" s="356">
        <v>853</v>
      </c>
      <c r="B58" s="357"/>
      <c r="C58" s="327"/>
      <c r="D58" s="358" t="s">
        <v>281</v>
      </c>
      <c r="E58" s="359">
        <f>E59+E63</f>
        <v>554669</v>
      </c>
      <c r="F58" s="331">
        <f>F59+F63</f>
        <v>1264629</v>
      </c>
    </row>
    <row r="59" spans="1:7" ht="12">
      <c r="A59" s="354"/>
      <c r="B59" s="360">
        <v>85333</v>
      </c>
      <c r="C59" s="361"/>
      <c r="D59" s="362" t="s">
        <v>282</v>
      </c>
      <c r="E59" s="337"/>
      <c r="F59" s="338">
        <f>F60</f>
        <v>656873</v>
      </c>
    </row>
    <row r="60" spans="1:7" ht="12">
      <c r="A60" s="354"/>
      <c r="B60" s="355"/>
      <c r="C60" s="340">
        <v>2310</v>
      </c>
      <c r="D60" s="314" t="s">
        <v>251</v>
      </c>
      <c r="E60" s="57"/>
      <c r="F60" s="342">
        <f>'[1]WYDATKI ukł.wyk.'!F520</f>
        <v>656873</v>
      </c>
    </row>
    <row r="61" spans="1:7" ht="12">
      <c r="A61" s="354"/>
      <c r="B61" s="355"/>
      <c r="C61" s="340"/>
      <c r="D61" s="314" t="s">
        <v>252</v>
      </c>
      <c r="E61" s="57"/>
      <c r="F61" s="342"/>
    </row>
    <row r="62" spans="1:7" ht="12">
      <c r="A62" s="354"/>
      <c r="B62" s="355"/>
      <c r="C62" s="340"/>
      <c r="D62" s="363"/>
      <c r="E62" s="57"/>
      <c r="F62" s="342"/>
    </row>
    <row r="63" spans="1:7" ht="12">
      <c r="A63" s="354"/>
      <c r="B63" s="364">
        <v>85395</v>
      </c>
      <c r="C63" s="365"/>
      <c r="D63" s="366" t="s">
        <v>283</v>
      </c>
      <c r="E63" s="68">
        <f>SUM(E64:E66)</f>
        <v>554669</v>
      </c>
      <c r="F63" s="353">
        <f>SUM(F67:F92)</f>
        <v>607756</v>
      </c>
    </row>
    <row r="64" spans="1:7" ht="12">
      <c r="A64" s="354"/>
      <c r="B64" s="367"/>
      <c r="C64" s="319" t="s">
        <v>284</v>
      </c>
      <c r="D64" s="368" t="s">
        <v>285</v>
      </c>
      <c r="E64" s="57">
        <f>'[1]Dochody-ukł.wykon.'!F211+354715</f>
        <v>541509</v>
      </c>
      <c r="F64" s="342"/>
    </row>
    <row r="65" spans="1:6" ht="12">
      <c r="A65" s="354"/>
      <c r="B65" s="367"/>
      <c r="C65" s="319"/>
      <c r="D65" s="368" t="s">
        <v>286</v>
      </c>
      <c r="E65" s="57"/>
      <c r="F65" s="342"/>
    </row>
    <row r="66" spans="1:6" ht="12">
      <c r="A66" s="354"/>
      <c r="B66" s="367"/>
      <c r="C66" s="319" t="s">
        <v>287</v>
      </c>
      <c r="D66" s="368" t="s">
        <v>285</v>
      </c>
      <c r="E66" s="57">
        <f>'[1]Dochody-ukł.wykon.'!F213</f>
        <v>13160</v>
      </c>
      <c r="F66" s="342"/>
    </row>
    <row r="67" spans="1:6" ht="12.75">
      <c r="A67" s="354"/>
      <c r="B67" s="355"/>
      <c r="C67" s="343">
        <v>4118</v>
      </c>
      <c r="D67" s="344" t="s">
        <v>288</v>
      </c>
      <c r="E67" s="57"/>
      <c r="F67" s="342">
        <f>'[1]WYDATKI ukł.wyk.'!F526+23543</f>
        <v>39298</v>
      </c>
    </row>
    <row r="68" spans="1:6" ht="12.75">
      <c r="A68" s="354"/>
      <c r="B68" s="355"/>
      <c r="C68" s="343">
        <v>4119</v>
      </c>
      <c r="D68" s="344" t="s">
        <v>288</v>
      </c>
      <c r="E68" s="57"/>
      <c r="F68" s="342">
        <f>'[1]WYDATKI ukł.wyk.'!F527+1715</f>
        <v>4495</v>
      </c>
    </row>
    <row r="69" spans="1:6" ht="12.75">
      <c r="A69" s="354"/>
      <c r="B69" s="355"/>
      <c r="C69" s="343">
        <v>4128</v>
      </c>
      <c r="D69" s="344" t="s">
        <v>269</v>
      </c>
      <c r="E69" s="57"/>
      <c r="F69" s="342">
        <f>'[1]WYDATKI ukł.wyk.'!F528+3762</f>
        <v>6264</v>
      </c>
    </row>
    <row r="70" spans="1:6" ht="12.75">
      <c r="A70" s="354"/>
      <c r="B70" s="355"/>
      <c r="C70" s="343">
        <v>4129</v>
      </c>
      <c r="D70" s="344" t="s">
        <v>269</v>
      </c>
      <c r="E70" s="57"/>
      <c r="F70" s="342">
        <f>'[1]WYDATKI ukł.wyk.'!F529+273</f>
        <v>715</v>
      </c>
    </row>
    <row r="71" spans="1:6" ht="12.75">
      <c r="A71" s="354"/>
      <c r="B71" s="355"/>
      <c r="C71" s="343">
        <v>4178</v>
      </c>
      <c r="D71" s="344" t="s">
        <v>289</v>
      </c>
      <c r="E71" s="57"/>
      <c r="F71" s="342">
        <f>'[1]WYDATKI ukł.wyk.'!F530+155676</f>
        <v>272519</v>
      </c>
    </row>
    <row r="72" spans="1:6" ht="12.75">
      <c r="A72" s="354"/>
      <c r="B72" s="355"/>
      <c r="C72" s="343">
        <v>4179</v>
      </c>
      <c r="D72" s="344" t="s">
        <v>289</v>
      </c>
      <c r="E72" s="57"/>
      <c r="F72" s="342">
        <f>'[1]WYDATKI ukł.wyk.'!F531+11491</f>
        <v>32109</v>
      </c>
    </row>
    <row r="73" spans="1:6" ht="12.75">
      <c r="A73" s="354"/>
      <c r="B73" s="355"/>
      <c r="C73" s="343">
        <v>4218</v>
      </c>
      <c r="D73" s="344" t="s">
        <v>270</v>
      </c>
      <c r="E73" s="57"/>
      <c r="F73" s="342">
        <f>'[1]WYDATKI ukł.wyk.'!F532+30997</f>
        <v>40381</v>
      </c>
    </row>
    <row r="74" spans="1:6" ht="12.75">
      <c r="A74" s="354"/>
      <c r="B74" s="355"/>
      <c r="C74" s="343">
        <v>4219</v>
      </c>
      <c r="D74" s="344" t="s">
        <v>270</v>
      </c>
      <c r="E74" s="57"/>
      <c r="F74" s="342">
        <f>'[1]WYDATKI ukł.wyk.'!F533+3484</f>
        <v>5139</v>
      </c>
    </row>
    <row r="75" spans="1:6" ht="12.75">
      <c r="A75" s="354"/>
      <c r="B75" s="355"/>
      <c r="C75" s="343">
        <v>4228</v>
      </c>
      <c r="D75" s="344" t="s">
        <v>290</v>
      </c>
      <c r="E75" s="57"/>
      <c r="F75" s="342">
        <v>5219</v>
      </c>
    </row>
    <row r="76" spans="1:6" ht="12.75">
      <c r="A76" s="354"/>
      <c r="B76" s="355"/>
      <c r="C76" s="343">
        <v>4229</v>
      </c>
      <c r="D76" s="344" t="s">
        <v>290</v>
      </c>
      <c r="E76" s="57"/>
      <c r="F76" s="342">
        <v>781</v>
      </c>
    </row>
    <row r="77" spans="1:6" ht="12.75">
      <c r="A77" s="354"/>
      <c r="B77" s="355"/>
      <c r="C77" s="343">
        <v>4248</v>
      </c>
      <c r="D77" s="344" t="s">
        <v>291</v>
      </c>
      <c r="E77" s="57"/>
      <c r="F77" s="342">
        <f>'[1]WYDATKI ukł.wyk.'!F534+4187</f>
        <v>17660</v>
      </c>
    </row>
    <row r="78" spans="1:6" ht="12.75">
      <c r="A78" s="354"/>
      <c r="B78" s="355"/>
      <c r="C78" s="343">
        <v>4249</v>
      </c>
      <c r="D78" s="344" t="s">
        <v>291</v>
      </c>
      <c r="E78" s="57"/>
      <c r="F78" s="342">
        <f>'[1]WYDATKI ukł.wyk.'!F535+664</f>
        <v>3041</v>
      </c>
    </row>
    <row r="79" spans="1:6" ht="12.75">
      <c r="A79" s="354"/>
      <c r="B79" s="355"/>
      <c r="C79" s="343">
        <v>4268</v>
      </c>
      <c r="D79" s="344" t="s">
        <v>272</v>
      </c>
      <c r="E79" s="57"/>
      <c r="F79" s="342">
        <f>'[1]WYDATKI ukł.wyk.'!F536+13208</f>
        <v>13842</v>
      </c>
    </row>
    <row r="80" spans="1:6" ht="12.75">
      <c r="A80" s="354"/>
      <c r="B80" s="355"/>
      <c r="C80" s="343">
        <v>4269</v>
      </c>
      <c r="D80" s="344" t="s">
        <v>272</v>
      </c>
      <c r="E80" s="57"/>
      <c r="F80" s="342">
        <v>112</v>
      </c>
    </row>
    <row r="81" spans="1:6" ht="12.75">
      <c r="A81" s="354"/>
      <c r="B81" s="355"/>
      <c r="C81" s="343">
        <v>4308</v>
      </c>
      <c r="D81" s="344" t="s">
        <v>274</v>
      </c>
      <c r="E81" s="57"/>
      <c r="F81" s="342">
        <f>'[1]WYDATKI ukł.wyk.'!F538+110045</f>
        <v>135307</v>
      </c>
    </row>
    <row r="82" spans="1:6" ht="12.75">
      <c r="A82" s="354"/>
      <c r="B82" s="355"/>
      <c r="C82" s="343">
        <v>4309</v>
      </c>
      <c r="D82" s="344" t="s">
        <v>274</v>
      </c>
      <c r="E82" s="57"/>
      <c r="F82" s="342">
        <f>'[1]WYDATKI ukł.wyk.'!F539+14041</f>
        <v>18500</v>
      </c>
    </row>
    <row r="83" spans="1:6" ht="12.75">
      <c r="A83" s="354"/>
      <c r="B83" s="355"/>
      <c r="C83" s="343">
        <v>4358</v>
      </c>
      <c r="D83" s="344" t="s">
        <v>275</v>
      </c>
      <c r="E83" s="57"/>
      <c r="F83" s="342">
        <v>23</v>
      </c>
    </row>
    <row r="84" spans="1:6" ht="12.75">
      <c r="A84" s="354"/>
      <c r="B84" s="355"/>
      <c r="C84" s="343">
        <v>4359</v>
      </c>
      <c r="D84" s="344" t="s">
        <v>275</v>
      </c>
      <c r="E84" s="57"/>
      <c r="F84" s="342">
        <v>3</v>
      </c>
    </row>
    <row r="85" spans="1:6" ht="12.75">
      <c r="A85" s="354"/>
      <c r="B85" s="355"/>
      <c r="C85" s="343">
        <v>4378</v>
      </c>
      <c r="D85" s="344" t="s">
        <v>276</v>
      </c>
      <c r="E85" s="57"/>
      <c r="F85" s="342">
        <f>'[1]WYDATKI ukł.wyk.'!F541+2161</f>
        <v>2301</v>
      </c>
    </row>
    <row r="86" spans="1:6" ht="12.75">
      <c r="A86" s="354"/>
      <c r="B86" s="355"/>
      <c r="C86" s="343">
        <v>4379</v>
      </c>
      <c r="D86" s="344" t="s">
        <v>276</v>
      </c>
      <c r="E86" s="57"/>
      <c r="F86" s="342">
        <f>'[1]WYDATKI ukł.wyk.'!F542+38</f>
        <v>63</v>
      </c>
    </row>
    <row r="87" spans="1:6" ht="12.75">
      <c r="A87" s="354"/>
      <c r="B87" s="355"/>
      <c r="C87" s="343">
        <v>4438</v>
      </c>
      <c r="D87" s="344" t="s">
        <v>292</v>
      </c>
      <c r="E87" s="57"/>
      <c r="F87" s="342">
        <f>'[1]WYDATKI ukł.wyk.'!F543+1611</f>
        <v>1611</v>
      </c>
    </row>
    <row r="88" spans="1:6" ht="12.75">
      <c r="A88" s="354"/>
      <c r="B88" s="355"/>
      <c r="C88" s="343">
        <v>4439</v>
      </c>
      <c r="D88" s="344" t="s">
        <v>292</v>
      </c>
      <c r="E88" s="57"/>
      <c r="F88" s="342">
        <v>143</v>
      </c>
    </row>
    <row r="89" spans="1:6" ht="12.75">
      <c r="A89" s="354"/>
      <c r="B89" s="355"/>
      <c r="C89" s="343">
        <v>4748</v>
      </c>
      <c r="D89" s="344" t="s">
        <v>293</v>
      </c>
      <c r="E89" s="57"/>
      <c r="F89" s="342">
        <f>'[1]WYDATKI ukł.wyk.'!F544+1497</f>
        <v>1752</v>
      </c>
    </row>
    <row r="90" spans="1:6" ht="12.75">
      <c r="A90" s="354"/>
      <c r="B90" s="355"/>
      <c r="C90" s="343">
        <v>4749</v>
      </c>
      <c r="D90" s="344" t="s">
        <v>293</v>
      </c>
      <c r="E90" s="57"/>
      <c r="F90" s="342">
        <f>'[1]WYDATKI ukł.wyk.'!F545+237</f>
        <v>282</v>
      </c>
    </row>
    <row r="91" spans="1:6" ht="12.75">
      <c r="A91" s="354"/>
      <c r="B91" s="355"/>
      <c r="C91" s="343">
        <v>4758</v>
      </c>
      <c r="D91" s="344" t="s">
        <v>278</v>
      </c>
      <c r="E91" s="57"/>
      <c r="F91" s="342">
        <f>'[1]WYDATKI ukł.wyk.'!F546+2786</f>
        <v>5332</v>
      </c>
    </row>
    <row r="92" spans="1:6" ht="12.75">
      <c r="A92" s="354"/>
      <c r="B92" s="355"/>
      <c r="C92" s="343">
        <v>4759</v>
      </c>
      <c r="D92" s="344" t="s">
        <v>278</v>
      </c>
      <c r="E92" s="57"/>
      <c r="F92" s="342">
        <f>'[1]WYDATKI ukł.wyk.'!F547+415</f>
        <v>864</v>
      </c>
    </row>
    <row r="93" spans="1:6" ht="12.75" thickBot="1">
      <c r="A93" s="354"/>
      <c r="B93" s="355"/>
      <c r="C93" s="340"/>
      <c r="D93" s="363"/>
      <c r="E93" s="57"/>
      <c r="F93" s="342"/>
    </row>
    <row r="94" spans="1:6" ht="13.5" thickBot="1">
      <c r="A94" s="356">
        <v>854</v>
      </c>
      <c r="B94" s="357"/>
      <c r="C94" s="327"/>
      <c r="D94" s="358" t="s">
        <v>294</v>
      </c>
      <c r="E94" s="359"/>
      <c r="F94" s="331">
        <f>F95</f>
        <v>130000</v>
      </c>
    </row>
    <row r="95" spans="1:6" ht="12.75">
      <c r="A95" s="354"/>
      <c r="B95" s="360">
        <v>85406</v>
      </c>
      <c r="C95" s="361"/>
      <c r="D95" s="369" t="s">
        <v>295</v>
      </c>
      <c r="E95" s="337"/>
      <c r="F95" s="338">
        <f>F96</f>
        <v>130000</v>
      </c>
    </row>
    <row r="96" spans="1:6" ht="12">
      <c r="A96" s="354"/>
      <c r="B96" s="355"/>
      <c r="C96" s="340">
        <v>2310</v>
      </c>
      <c r="D96" s="314" t="s">
        <v>251</v>
      </c>
      <c r="E96" s="57"/>
      <c r="F96" s="342">
        <f>'[1]WYDATKI ukł.wyk.'!F563</f>
        <v>130000</v>
      </c>
    </row>
    <row r="97" spans="1:7" ht="12">
      <c r="A97" s="354"/>
      <c r="B97" s="355"/>
      <c r="C97" s="340"/>
      <c r="D97" s="314" t="s">
        <v>252</v>
      </c>
      <c r="E97" s="57"/>
      <c r="F97" s="342"/>
    </row>
    <row r="98" spans="1:7" ht="12.75" thickBot="1">
      <c r="A98" s="354"/>
      <c r="B98" s="355"/>
      <c r="C98" s="340"/>
      <c r="D98" s="314"/>
      <c r="E98" s="57"/>
      <c r="F98" s="342"/>
    </row>
    <row r="99" spans="1:7" ht="13.5" thickBot="1">
      <c r="A99" s="356">
        <v>921</v>
      </c>
      <c r="B99" s="357"/>
      <c r="C99" s="327"/>
      <c r="D99" s="370" t="s">
        <v>296</v>
      </c>
      <c r="E99" s="359">
        <f>E100</f>
        <v>0</v>
      </c>
      <c r="F99" s="331">
        <f>F100</f>
        <v>36000</v>
      </c>
    </row>
    <row r="100" spans="1:7" ht="12.75">
      <c r="A100" s="354"/>
      <c r="B100" s="360">
        <v>92116</v>
      </c>
      <c r="C100" s="361"/>
      <c r="D100" s="371" t="s">
        <v>297</v>
      </c>
      <c r="E100" s="337">
        <f>E103</f>
        <v>0</v>
      </c>
      <c r="F100" s="338">
        <f>F101+F103</f>
        <v>36000</v>
      </c>
    </row>
    <row r="101" spans="1:7" ht="12">
      <c r="A101" s="354"/>
      <c r="B101" s="355"/>
      <c r="C101" s="340">
        <v>2310</v>
      </c>
      <c r="D101" s="314" t="s">
        <v>251</v>
      </c>
      <c r="E101" s="57"/>
      <c r="F101" s="342">
        <f>'[1]WYDATKI ukł.wyk.'!F653</f>
        <v>35000</v>
      </c>
    </row>
    <row r="102" spans="1:7" ht="12">
      <c r="A102" s="354"/>
      <c r="B102" s="355"/>
      <c r="C102" s="340"/>
      <c r="D102" s="314" t="s">
        <v>252</v>
      </c>
      <c r="E102" s="57"/>
      <c r="F102" s="342"/>
    </row>
    <row r="103" spans="1:7" ht="12">
      <c r="A103" s="354"/>
      <c r="B103" s="355"/>
      <c r="C103" s="372">
        <v>2330</v>
      </c>
      <c r="D103" s="314" t="s">
        <v>255</v>
      </c>
      <c r="E103" s="46"/>
      <c r="F103" s="342">
        <f>'[1]WYDATKI ukł.wyk.'!F654</f>
        <v>1000</v>
      </c>
    </row>
    <row r="104" spans="1:7" ht="12.75" thickBot="1">
      <c r="A104" s="373"/>
      <c r="B104" s="374"/>
      <c r="C104" s="375"/>
      <c r="D104" s="376" t="s">
        <v>256</v>
      </c>
      <c r="E104" s="377"/>
      <c r="F104" s="378"/>
    </row>
    <row r="105" spans="1:7" ht="12" customHeight="1" thickBot="1">
      <c r="A105" s="3"/>
      <c r="B105" s="3"/>
      <c r="C105" s="3"/>
      <c r="D105" s="379" t="s">
        <v>298</v>
      </c>
      <c r="E105" s="380">
        <f>E99+E94+E58+E32</f>
        <v>940745</v>
      </c>
      <c r="F105" s="381">
        <f>F99+F94+F58+F32+F14+F19+F27</f>
        <v>2378414</v>
      </c>
      <c r="G105" s="3"/>
    </row>
    <row r="106" spans="1:7" ht="12.75">
      <c r="A106" s="3"/>
      <c r="B106" s="3"/>
      <c r="C106" s="3"/>
      <c r="D106" s="382" t="s">
        <v>299</v>
      </c>
      <c r="E106" s="383"/>
      <c r="F106" s="384">
        <f>SUM(F16,F37:F49,F54,F56,F60,F67:F92,F96,F101,F103,F21,F29)</f>
        <v>2365450</v>
      </c>
      <c r="G106" s="3"/>
    </row>
    <row r="107" spans="1:7" ht="12.75">
      <c r="A107" s="3"/>
      <c r="B107" s="3"/>
      <c r="C107" s="3"/>
      <c r="D107" s="385" t="s">
        <v>300</v>
      </c>
      <c r="E107" s="386"/>
      <c r="F107" s="387">
        <f>F38+F39+F40+F67+F68+F69+F70+F71+F72</f>
        <v>516405</v>
      </c>
      <c r="G107" s="3"/>
    </row>
    <row r="108" spans="1:7" ht="12.75">
      <c r="A108" s="3"/>
      <c r="B108" s="3"/>
      <c r="C108" s="3"/>
      <c r="D108" s="388" t="s">
        <v>301</v>
      </c>
      <c r="E108" s="389"/>
      <c r="F108" s="390">
        <f>F16+F37+F54+F60+F96+F101+F103+F29+F21</f>
        <v>1371618</v>
      </c>
      <c r="G108" s="3"/>
    </row>
    <row r="109" spans="1:7" ht="13.5" thickBot="1">
      <c r="A109" s="3"/>
      <c r="B109" s="3"/>
      <c r="C109" s="3"/>
      <c r="D109" s="391" t="s">
        <v>302</v>
      </c>
      <c r="E109" s="392"/>
      <c r="F109" s="393">
        <f>F23</f>
        <v>12964</v>
      </c>
      <c r="G109" s="3"/>
    </row>
    <row r="110" spans="1:7" ht="12">
      <c r="A110" s="3"/>
      <c r="B110" s="3"/>
      <c r="C110" s="3"/>
      <c r="D110" s="3"/>
      <c r="E110" s="3"/>
      <c r="F110" s="3"/>
      <c r="G110" s="3"/>
    </row>
    <row r="111" spans="1:7" ht="12">
      <c r="A111" s="3" t="s">
        <v>303</v>
      </c>
      <c r="B111" s="3"/>
      <c r="C111" s="3"/>
      <c r="D111" s="3"/>
      <c r="E111" s="3"/>
      <c r="F111" s="3"/>
      <c r="G111" s="3"/>
    </row>
    <row r="112" spans="1:7" ht="12">
      <c r="A112" s="3" t="s">
        <v>304</v>
      </c>
      <c r="B112" s="3"/>
      <c r="C112" s="3"/>
      <c r="D112" s="3"/>
      <c r="E112" s="3"/>
      <c r="F112" s="3"/>
      <c r="G112" s="3"/>
    </row>
    <row r="113" spans="1:7" ht="12">
      <c r="A113" s="3"/>
      <c r="B113" s="3"/>
      <c r="C113" s="3"/>
      <c r="D113" s="3"/>
      <c r="E113" s="3"/>
      <c r="F113" s="3"/>
      <c r="G113" s="3"/>
    </row>
    <row r="114" spans="1:7" ht="12">
      <c r="A114" s="3"/>
      <c r="B114" s="3"/>
      <c r="C114" s="3"/>
      <c r="D114" s="3"/>
      <c r="E114" s="3"/>
      <c r="F114" s="3"/>
      <c r="G114" s="3"/>
    </row>
    <row r="115" spans="1:7" ht="12">
      <c r="A115" s="3"/>
      <c r="B115" s="3"/>
      <c r="C115" s="3"/>
      <c r="D115" s="3"/>
      <c r="E115" s="3"/>
      <c r="F115" s="3"/>
      <c r="G115" s="3"/>
    </row>
    <row r="116" spans="1:7" ht="12">
      <c r="A116" s="3"/>
      <c r="B116" s="3"/>
      <c r="C116" s="3"/>
      <c r="D116" s="3"/>
      <c r="E116" s="3"/>
      <c r="F116" s="3"/>
      <c r="G116" s="3"/>
    </row>
    <row r="117" spans="1:7" ht="12">
      <c r="A117" s="3"/>
      <c r="B117" s="3"/>
      <c r="C117" s="3"/>
      <c r="D117" s="3"/>
      <c r="E117" s="3"/>
      <c r="F117" s="3"/>
      <c r="G117" s="3"/>
    </row>
    <row r="118" spans="1:7" ht="12">
      <c r="A118" s="3"/>
      <c r="B118" s="3"/>
      <c r="C118" s="3"/>
      <c r="D118" s="3"/>
      <c r="E118" s="3"/>
      <c r="F118" s="3"/>
      <c r="G118" s="3"/>
    </row>
    <row r="119" spans="1:7" ht="12">
      <c r="A119" s="3"/>
      <c r="B119" s="3"/>
      <c r="C119" s="3"/>
      <c r="D119" s="3"/>
      <c r="E119" s="3"/>
      <c r="F119" s="3"/>
      <c r="G119" s="3"/>
    </row>
    <row r="120" spans="1:7" ht="12">
      <c r="A120" s="3"/>
      <c r="B120" s="3"/>
      <c r="C120" s="3"/>
      <c r="D120" s="3"/>
      <c r="E120" s="3"/>
      <c r="F120" s="3"/>
      <c r="G120" s="3"/>
    </row>
    <row r="121" spans="1:7" ht="12">
      <c r="A121" s="3"/>
      <c r="B121" s="3"/>
      <c r="C121" s="3"/>
      <c r="D121" s="3"/>
      <c r="E121" s="3"/>
      <c r="F121" s="3"/>
      <c r="G121" s="3"/>
    </row>
    <row r="122" spans="1:7" ht="12">
      <c r="A122" s="3"/>
      <c r="B122" s="3"/>
      <c r="C122" s="3"/>
      <c r="D122" s="3"/>
      <c r="E122" s="3"/>
      <c r="F122" s="3"/>
      <c r="G122" s="3"/>
    </row>
    <row r="123" spans="1:7" ht="12">
      <c r="A123" s="3"/>
      <c r="B123" s="3"/>
      <c r="C123" s="3"/>
      <c r="D123" s="3"/>
      <c r="E123" s="3"/>
      <c r="F123" s="3"/>
      <c r="G123" s="3"/>
    </row>
    <row r="124" spans="1:7" ht="12">
      <c r="A124" s="3"/>
      <c r="B124" s="3"/>
      <c r="C124" s="3"/>
      <c r="D124" s="3"/>
      <c r="E124" s="3"/>
      <c r="F124" s="3"/>
      <c r="G124" s="3"/>
    </row>
    <row r="125" spans="1:7" ht="12">
      <c r="A125" s="3"/>
      <c r="B125" s="3"/>
      <c r="C125" s="3"/>
      <c r="D125" s="3"/>
      <c r="E125" s="3"/>
      <c r="F125" s="3"/>
      <c r="G125" s="3"/>
    </row>
    <row r="126" spans="1:7" ht="12">
      <c r="A126" s="3"/>
      <c r="B126" s="3"/>
      <c r="C126" s="3"/>
      <c r="D126" s="3"/>
      <c r="E126" s="3"/>
      <c r="F126" s="3"/>
      <c r="G126" s="3"/>
    </row>
    <row r="127" spans="1:7" ht="12">
      <c r="A127" s="3"/>
      <c r="B127" s="3"/>
      <c r="C127" s="3"/>
      <c r="D127" s="3"/>
      <c r="E127" s="3"/>
      <c r="F127" s="3"/>
      <c r="G127" s="3"/>
    </row>
    <row r="128" spans="1:7" ht="12">
      <c r="A128" s="3"/>
      <c r="B128" s="3"/>
      <c r="C128" s="3"/>
      <c r="D128" s="3"/>
      <c r="E128" s="3"/>
      <c r="F128" s="3"/>
      <c r="G128" s="3"/>
    </row>
    <row r="129" spans="1:7" ht="12">
      <c r="A129" s="3"/>
      <c r="B129" s="3"/>
      <c r="C129" s="3"/>
      <c r="D129" s="3"/>
      <c r="E129" s="3"/>
      <c r="F129" s="3"/>
      <c r="G129" s="3"/>
    </row>
    <row r="130" spans="1:7" ht="12">
      <c r="A130" s="3"/>
      <c r="B130" s="3"/>
      <c r="C130" s="3"/>
      <c r="D130" s="3"/>
      <c r="E130" s="3"/>
      <c r="F130" s="3"/>
      <c r="G130" s="3"/>
    </row>
    <row r="131" spans="1:7" ht="12">
      <c r="A131" s="3"/>
      <c r="B131" s="3"/>
      <c r="C131" s="3"/>
      <c r="D131" s="3"/>
      <c r="E131" s="3"/>
      <c r="F131" s="3"/>
      <c r="G131" s="3"/>
    </row>
    <row r="132" spans="1:7" ht="12">
      <c r="A132" s="3"/>
      <c r="B132" s="3"/>
      <c r="C132" s="3"/>
      <c r="D132" s="3"/>
      <c r="E132" s="3"/>
      <c r="F132" s="3"/>
      <c r="G132" s="3"/>
    </row>
    <row r="133" spans="1:7" ht="12">
      <c r="A133" s="3"/>
      <c r="B133" s="3"/>
      <c r="C133" s="3"/>
      <c r="D133" s="3"/>
      <c r="E133" s="3"/>
      <c r="F133" s="3"/>
      <c r="G133" s="3"/>
    </row>
    <row r="134" spans="1:7" ht="12">
      <c r="A134" s="3"/>
      <c r="B134" s="3"/>
      <c r="C134" s="3"/>
      <c r="D134" s="3"/>
      <c r="E134" s="3"/>
      <c r="F134" s="3"/>
      <c r="G134" s="3"/>
    </row>
    <row r="135" spans="1:7" ht="12">
      <c r="A135" s="3"/>
      <c r="B135" s="3"/>
      <c r="C135" s="3"/>
      <c r="D135" s="3"/>
      <c r="E135" s="3"/>
      <c r="F135" s="3"/>
      <c r="G135" s="3"/>
    </row>
    <row r="136" spans="1:7" ht="12">
      <c r="A136" s="3"/>
      <c r="B136" s="3"/>
      <c r="C136" s="3"/>
      <c r="D136" s="3"/>
      <c r="E136" s="3"/>
      <c r="F136" s="3"/>
      <c r="G136" s="3"/>
    </row>
    <row r="137" spans="1:7" ht="12">
      <c r="A137" s="3"/>
      <c r="B137" s="3"/>
      <c r="C137" s="3"/>
      <c r="D137" s="3"/>
      <c r="E137" s="3"/>
      <c r="F137" s="3"/>
      <c r="G137" s="3"/>
    </row>
    <row r="138" spans="1:7" ht="12">
      <c r="A138" s="3"/>
      <c r="B138" s="3"/>
      <c r="C138" s="3"/>
      <c r="D138" s="3"/>
      <c r="E138" s="3"/>
      <c r="F138" s="3"/>
      <c r="G138" s="3"/>
    </row>
    <row r="139" spans="1:7" ht="12">
      <c r="A139" s="3"/>
      <c r="B139" s="3"/>
      <c r="C139" s="3"/>
      <c r="D139" s="3"/>
      <c r="E139" s="3"/>
      <c r="F139" s="3"/>
      <c r="G139" s="3"/>
    </row>
    <row r="140" spans="1:7" ht="12">
      <c r="A140" s="3"/>
      <c r="B140" s="3"/>
      <c r="C140" s="3"/>
      <c r="D140" s="3"/>
      <c r="E140" s="3"/>
      <c r="F140" s="3"/>
      <c r="G140" s="3"/>
    </row>
    <row r="141" spans="1:7" ht="12">
      <c r="A141" s="3"/>
      <c r="B141" s="3"/>
      <c r="C141" s="3"/>
      <c r="D141" s="3"/>
      <c r="E141" s="3"/>
      <c r="F141" s="3"/>
      <c r="G141" s="3"/>
    </row>
    <row r="142" spans="1:7" ht="12">
      <c r="A142" s="3"/>
      <c r="B142" s="3"/>
      <c r="C142" s="3"/>
      <c r="D142" s="3"/>
      <c r="E142" s="3"/>
      <c r="F142" s="3"/>
      <c r="G142" s="3"/>
    </row>
    <row r="143" spans="1:7" ht="12">
      <c r="A143" s="3"/>
      <c r="B143" s="3"/>
      <c r="C143" s="3"/>
      <c r="D143" s="3"/>
      <c r="E143" s="3"/>
      <c r="F143" s="3"/>
      <c r="G143" s="3"/>
    </row>
    <row r="144" spans="1:7" ht="12">
      <c r="A144" s="3"/>
      <c r="B144" s="3"/>
      <c r="C144" s="3"/>
      <c r="D144" s="3"/>
      <c r="E144" s="3"/>
      <c r="F144" s="3"/>
      <c r="G144" s="3"/>
    </row>
    <row r="145" spans="1:7" ht="12">
      <c r="A145" s="3"/>
      <c r="B145" s="3"/>
      <c r="C145" s="3"/>
      <c r="D145" s="3"/>
      <c r="E145" s="3"/>
      <c r="F145" s="3"/>
      <c r="G145" s="3"/>
    </row>
    <row r="146" spans="1:7" ht="12">
      <c r="A146" s="3"/>
      <c r="B146" s="3"/>
      <c r="C146" s="3"/>
      <c r="D146" s="3"/>
      <c r="E146" s="3"/>
      <c r="F146" s="3"/>
      <c r="G146" s="3"/>
    </row>
    <row r="147" spans="1:7" ht="12">
      <c r="A147" s="3"/>
      <c r="B147" s="3"/>
      <c r="C147" s="3"/>
      <c r="D147" s="3"/>
      <c r="E147" s="3"/>
      <c r="F147" s="3"/>
      <c r="G147" s="3"/>
    </row>
    <row r="148" spans="1:7" ht="12">
      <c r="A148" s="3"/>
      <c r="B148" s="3"/>
      <c r="C148" s="3"/>
      <c r="D148" s="3"/>
      <c r="E148" s="3"/>
      <c r="F148" s="3"/>
      <c r="G148" s="3"/>
    </row>
    <row r="149" spans="1:7" ht="12">
      <c r="A149" s="3"/>
      <c r="B149" s="3"/>
      <c r="C149" s="3"/>
      <c r="D149" s="3"/>
      <c r="E149" s="3"/>
      <c r="F149" s="3"/>
      <c r="G149" s="3"/>
    </row>
    <row r="150" spans="1:7" ht="12">
      <c r="A150" s="3"/>
      <c r="B150" s="3"/>
      <c r="C150" s="3"/>
      <c r="D150" s="3"/>
      <c r="E150" s="3"/>
      <c r="F150" s="3"/>
      <c r="G150" s="3"/>
    </row>
    <row r="151" spans="1:7" ht="12">
      <c r="A151" s="3"/>
      <c r="B151" s="3"/>
      <c r="C151" s="3"/>
      <c r="D151" s="3"/>
      <c r="E151" s="3"/>
      <c r="F151" s="3"/>
      <c r="G151" s="3"/>
    </row>
    <row r="152" spans="1:7" ht="12">
      <c r="A152" s="3"/>
      <c r="B152" s="3"/>
      <c r="C152" s="3"/>
      <c r="D152" s="3"/>
      <c r="E152" s="3"/>
      <c r="F152" s="3"/>
      <c r="G152" s="3"/>
    </row>
    <row r="153" spans="1:7" ht="12">
      <c r="A153" s="3"/>
      <c r="B153" s="3"/>
      <c r="C153" s="3"/>
      <c r="D153" s="3"/>
      <c r="E153" s="3"/>
      <c r="F153" s="3"/>
      <c r="G153" s="3"/>
    </row>
    <row r="154" spans="1:7" ht="12">
      <c r="A154" s="3"/>
      <c r="B154" s="3"/>
      <c r="C154" s="3"/>
      <c r="D154" s="3"/>
      <c r="E154" s="3"/>
      <c r="F154" s="3"/>
      <c r="G154" s="3"/>
    </row>
    <row r="155" spans="1:7" ht="12">
      <c r="A155" s="3"/>
      <c r="B155" s="3"/>
      <c r="C155" s="3"/>
      <c r="D155" s="3"/>
      <c r="E155" s="3"/>
      <c r="F155" s="3"/>
      <c r="G155" s="3"/>
    </row>
    <row r="156" spans="1:7" ht="12">
      <c r="A156" s="3"/>
      <c r="B156" s="3"/>
      <c r="C156" s="3"/>
      <c r="D156" s="3"/>
      <c r="E156" s="3"/>
      <c r="F156" s="3"/>
      <c r="G156" s="3"/>
    </row>
    <row r="157" spans="1:7" ht="12">
      <c r="A157" s="3"/>
      <c r="B157" s="3"/>
      <c r="C157" s="3"/>
      <c r="D157" s="3"/>
      <c r="E157" s="3"/>
      <c r="F157" s="3"/>
      <c r="G157" s="3"/>
    </row>
    <row r="158" spans="1:7" ht="12">
      <c r="A158" s="3"/>
      <c r="B158" s="3"/>
      <c r="C158" s="3"/>
      <c r="D158" s="3"/>
      <c r="E158" s="3"/>
      <c r="F158" s="3"/>
      <c r="G158" s="3"/>
    </row>
    <row r="159" spans="1:7" ht="12">
      <c r="A159" s="3"/>
      <c r="B159" s="3"/>
      <c r="C159" s="3"/>
      <c r="D159" s="3"/>
      <c r="E159" s="3"/>
      <c r="F159" s="3"/>
      <c r="G159" s="3"/>
    </row>
    <row r="160" spans="1:7" ht="12">
      <c r="A160" s="3"/>
      <c r="B160" s="3"/>
      <c r="C160" s="3"/>
      <c r="D160" s="3"/>
      <c r="E160" s="3"/>
      <c r="F160" s="3"/>
      <c r="G160" s="3"/>
    </row>
    <row r="161" spans="1:7" ht="12">
      <c r="A161" s="3"/>
      <c r="B161" s="3"/>
      <c r="C161" s="3"/>
      <c r="D161" s="3"/>
      <c r="E161" s="3"/>
      <c r="F161" s="3"/>
      <c r="G161" s="3"/>
    </row>
    <row r="162" spans="1:7" ht="12">
      <c r="A162" s="3"/>
      <c r="B162" s="3"/>
      <c r="C162" s="3"/>
      <c r="D162" s="3"/>
      <c r="E162" s="3"/>
      <c r="F162" s="3"/>
      <c r="G162" s="3"/>
    </row>
    <row r="163" spans="1:7" ht="12">
      <c r="A163" s="3"/>
      <c r="B163" s="3"/>
      <c r="C163" s="3"/>
      <c r="D163" s="3"/>
      <c r="E163" s="3"/>
      <c r="F163" s="3"/>
      <c r="G163" s="3"/>
    </row>
    <row r="164" spans="1:7" ht="12">
      <c r="A164" s="3"/>
      <c r="B164" s="3"/>
      <c r="C164" s="3"/>
      <c r="D164" s="3"/>
      <c r="E164" s="3"/>
      <c r="F164" s="3"/>
      <c r="G164" s="3"/>
    </row>
    <row r="165" spans="1:7" ht="12">
      <c r="A165" s="3"/>
      <c r="B165" s="3"/>
      <c r="C165" s="3"/>
      <c r="D165" s="3"/>
      <c r="E165" s="3"/>
      <c r="F165" s="3"/>
      <c r="G165" s="3"/>
    </row>
    <row r="166" spans="1:7" ht="12">
      <c r="A166" s="3"/>
      <c r="B166" s="3"/>
      <c r="C166" s="3"/>
      <c r="D166" s="3"/>
      <c r="E166" s="3"/>
      <c r="F166" s="3"/>
      <c r="G166" s="3"/>
    </row>
    <row r="167" spans="1:7" ht="12">
      <c r="A167" s="3"/>
      <c r="B167" s="3"/>
      <c r="C167" s="3"/>
      <c r="D167" s="3"/>
      <c r="E167" s="3"/>
      <c r="F167" s="3"/>
      <c r="G167" s="3"/>
    </row>
    <row r="168" spans="1:7" ht="12">
      <c r="A168" s="3"/>
      <c r="B168" s="3"/>
      <c r="C168" s="3"/>
      <c r="D168" s="3"/>
      <c r="E168" s="3"/>
      <c r="F168" s="3"/>
      <c r="G168" s="3"/>
    </row>
    <row r="169" spans="1:7" ht="12">
      <c r="A169" s="3"/>
      <c r="B169" s="3"/>
      <c r="C169" s="3"/>
      <c r="D169" s="3"/>
      <c r="E169" s="3"/>
      <c r="F169" s="3"/>
      <c r="G169" s="3"/>
    </row>
    <row r="170" spans="1:7" ht="12">
      <c r="A170" s="3"/>
      <c r="B170" s="3"/>
      <c r="C170" s="3"/>
      <c r="D170" s="3"/>
      <c r="E170" s="3"/>
      <c r="F170" s="3"/>
      <c r="G170" s="3"/>
    </row>
    <row r="171" spans="1:7" ht="12">
      <c r="A171" s="3"/>
      <c r="B171" s="3"/>
      <c r="C171" s="3"/>
      <c r="D171" s="3"/>
      <c r="E171" s="3"/>
      <c r="F171" s="3"/>
      <c r="G171" s="3"/>
    </row>
    <row r="172" spans="1:7" ht="12">
      <c r="A172" s="3"/>
      <c r="B172" s="3"/>
      <c r="C172" s="3"/>
      <c r="D172" s="3"/>
      <c r="E172" s="3"/>
      <c r="F172" s="3"/>
      <c r="G172" s="3"/>
    </row>
    <row r="173" spans="1:7" ht="12">
      <c r="A173" s="3"/>
      <c r="B173" s="3"/>
      <c r="C173" s="3"/>
      <c r="D173" s="3"/>
      <c r="E173" s="3"/>
      <c r="F173" s="3"/>
      <c r="G173" s="3"/>
    </row>
    <row r="174" spans="1:7" ht="12">
      <c r="A174" s="3"/>
      <c r="B174" s="3"/>
      <c r="C174" s="3"/>
      <c r="D174" s="3"/>
      <c r="E174" s="3"/>
      <c r="F174" s="3"/>
      <c r="G174" s="3"/>
    </row>
    <row r="175" spans="1:7" ht="12">
      <c r="A175" s="3"/>
      <c r="B175" s="3"/>
      <c r="C175" s="3"/>
      <c r="D175" s="3"/>
      <c r="E175" s="3"/>
      <c r="F175" s="3"/>
      <c r="G175" s="3"/>
    </row>
    <row r="176" spans="1:7" ht="12">
      <c r="A176" s="3"/>
      <c r="B176" s="3"/>
      <c r="C176" s="3"/>
      <c r="D176" s="3"/>
      <c r="E176" s="3"/>
      <c r="F176" s="3"/>
      <c r="G176" s="3"/>
    </row>
    <row r="177" spans="1:7" ht="12">
      <c r="A177" s="3"/>
      <c r="B177" s="3"/>
      <c r="C177" s="3"/>
      <c r="D177" s="3"/>
      <c r="E177" s="3"/>
      <c r="F177" s="3"/>
      <c r="G177" s="3"/>
    </row>
    <row r="178" spans="1:7" ht="12">
      <c r="A178" s="3"/>
      <c r="B178" s="3"/>
      <c r="C178" s="3"/>
      <c r="D178" s="3"/>
      <c r="E178" s="3"/>
      <c r="F178" s="3"/>
      <c r="G178" s="3"/>
    </row>
    <row r="179" spans="1:7" ht="12">
      <c r="A179" s="3"/>
      <c r="B179" s="3"/>
      <c r="C179" s="3"/>
      <c r="D179" s="3"/>
      <c r="E179" s="3"/>
      <c r="F179" s="3"/>
      <c r="G179" s="3"/>
    </row>
    <row r="180" spans="1:7" ht="12">
      <c r="A180" s="3"/>
      <c r="B180" s="3"/>
      <c r="C180" s="3"/>
      <c r="D180" s="3"/>
      <c r="E180" s="3"/>
      <c r="F180" s="3"/>
      <c r="G180" s="3"/>
    </row>
    <row r="181" spans="1:7" ht="12">
      <c r="A181" s="3"/>
      <c r="B181" s="3"/>
      <c r="C181" s="3"/>
      <c r="D181" s="3"/>
      <c r="E181" s="3"/>
      <c r="F181" s="3"/>
      <c r="G181" s="3"/>
    </row>
    <row r="182" spans="1:7" ht="12">
      <c r="A182" s="3"/>
      <c r="B182" s="3"/>
      <c r="C182" s="3"/>
      <c r="D182" s="3"/>
      <c r="E182" s="3"/>
      <c r="F182" s="3"/>
      <c r="G182" s="3"/>
    </row>
    <row r="183" spans="1:7" ht="12">
      <c r="A183" s="3"/>
      <c r="B183" s="3"/>
      <c r="C183" s="3"/>
      <c r="D183" s="3"/>
      <c r="E183" s="3"/>
      <c r="F183" s="3"/>
      <c r="G183" s="3"/>
    </row>
    <row r="184" spans="1:7" ht="12">
      <c r="A184" s="3"/>
      <c r="B184" s="3"/>
      <c r="C184" s="3"/>
      <c r="D184" s="3"/>
      <c r="E184" s="3"/>
      <c r="F184" s="3"/>
      <c r="G184" s="3"/>
    </row>
    <row r="185" spans="1:7" ht="12">
      <c r="A185" s="3"/>
      <c r="B185" s="3"/>
      <c r="C185" s="3"/>
      <c r="D185" s="3"/>
      <c r="E185" s="3"/>
      <c r="F185" s="3"/>
      <c r="G185" s="3"/>
    </row>
    <row r="186" spans="1:7" ht="12">
      <c r="A186" s="3"/>
      <c r="B186" s="3"/>
      <c r="C186" s="3"/>
      <c r="D186" s="3"/>
      <c r="E186" s="3"/>
      <c r="F186" s="3"/>
      <c r="G186" s="3"/>
    </row>
    <row r="187" spans="1:7" ht="12">
      <c r="A187" s="3"/>
      <c r="B187" s="3"/>
      <c r="C187" s="3"/>
      <c r="D187" s="3"/>
      <c r="E187" s="3"/>
      <c r="F187" s="3"/>
      <c r="G187" s="3"/>
    </row>
    <row r="188" spans="1:7" ht="12">
      <c r="A188" s="3"/>
      <c r="B188" s="3"/>
      <c r="C188" s="3"/>
      <c r="D188" s="3"/>
      <c r="E188" s="3"/>
      <c r="F188" s="3"/>
      <c r="G188" s="3"/>
    </row>
    <row r="189" spans="1:7" ht="12">
      <c r="A189" s="3"/>
      <c r="B189" s="3"/>
      <c r="C189" s="3"/>
      <c r="D189" s="3"/>
      <c r="E189" s="3"/>
      <c r="F189" s="3"/>
      <c r="G189" s="3"/>
    </row>
    <row r="190" spans="1:7" ht="12">
      <c r="A190" s="3"/>
      <c r="B190" s="3"/>
      <c r="C190" s="3"/>
      <c r="D190" s="3"/>
      <c r="E190" s="3"/>
      <c r="F190" s="3"/>
      <c r="G190" s="3"/>
    </row>
    <row r="191" spans="1:7" ht="12">
      <c r="A191" s="3"/>
      <c r="B191" s="3"/>
      <c r="C191" s="3"/>
      <c r="D191" s="3"/>
      <c r="E191" s="3"/>
      <c r="F191" s="3"/>
      <c r="G191" s="3"/>
    </row>
    <row r="192" spans="1:7" ht="12">
      <c r="A192" s="3"/>
      <c r="B192" s="3"/>
      <c r="C192" s="3"/>
      <c r="D192" s="3"/>
      <c r="E192" s="3"/>
      <c r="F192" s="3"/>
      <c r="G192" s="3"/>
    </row>
    <row r="193" spans="1:7" ht="12">
      <c r="A193" s="3"/>
      <c r="B193" s="3"/>
      <c r="C193" s="3"/>
      <c r="D193" s="3"/>
      <c r="E193" s="3"/>
      <c r="F193" s="3"/>
      <c r="G193" s="3"/>
    </row>
    <row r="194" spans="1:7" ht="12">
      <c r="A194" s="3"/>
      <c r="B194" s="3"/>
      <c r="C194" s="3"/>
      <c r="D194" s="3"/>
      <c r="E194" s="3"/>
      <c r="F194" s="3"/>
      <c r="G194" s="3"/>
    </row>
    <row r="195" spans="1:7" ht="12">
      <c r="A195" s="3"/>
      <c r="B195" s="3"/>
      <c r="C195" s="3"/>
      <c r="D195" s="3"/>
      <c r="E195" s="3"/>
      <c r="F195" s="3"/>
      <c r="G195" s="3"/>
    </row>
    <row r="196" spans="1:7" ht="12">
      <c r="A196" s="3"/>
      <c r="B196" s="3"/>
      <c r="C196" s="3"/>
      <c r="D196" s="3"/>
      <c r="E196" s="3"/>
      <c r="F196" s="3"/>
      <c r="G196" s="3"/>
    </row>
    <row r="197" spans="1:7" ht="12">
      <c r="A197" s="3"/>
      <c r="B197" s="3"/>
      <c r="C197" s="3"/>
      <c r="D197" s="3"/>
      <c r="E197" s="3"/>
      <c r="F197" s="3"/>
      <c r="G197" s="3"/>
    </row>
    <row r="198" spans="1:7" ht="12">
      <c r="A198" s="3"/>
      <c r="B198" s="3"/>
      <c r="C198" s="3"/>
      <c r="D198" s="3"/>
      <c r="E198" s="3"/>
      <c r="F198" s="3"/>
      <c r="G198" s="3"/>
    </row>
    <row r="199" spans="1:7" ht="12">
      <c r="A199" s="3"/>
      <c r="B199" s="3"/>
      <c r="C199" s="3"/>
      <c r="D199" s="3"/>
      <c r="E199" s="3"/>
      <c r="F199" s="3"/>
      <c r="G199" s="3"/>
    </row>
    <row r="200" spans="1:7" ht="12">
      <c r="A200" s="3"/>
      <c r="B200" s="3"/>
      <c r="C200" s="3"/>
      <c r="D200" s="3"/>
      <c r="E200" s="3"/>
      <c r="F200" s="3"/>
      <c r="G200" s="3"/>
    </row>
    <row r="201" spans="1:7" ht="12">
      <c r="A201" s="3"/>
      <c r="B201" s="3"/>
      <c r="C201" s="3"/>
      <c r="D201" s="3"/>
      <c r="E201" s="3"/>
      <c r="F201" s="3"/>
      <c r="G201" s="3"/>
    </row>
    <row r="202" spans="1:7" ht="12">
      <c r="A202" s="3"/>
      <c r="B202" s="3"/>
      <c r="C202" s="3"/>
      <c r="D202" s="3"/>
      <c r="E202" s="3"/>
      <c r="F202" s="3"/>
      <c r="G202" s="3"/>
    </row>
    <row r="203" spans="1:7" ht="12">
      <c r="A203" s="3"/>
      <c r="B203" s="3"/>
      <c r="C203" s="3"/>
      <c r="D203" s="3"/>
      <c r="E203" s="3"/>
      <c r="F203" s="3"/>
      <c r="G203" s="3"/>
    </row>
    <row r="204" spans="1:7" ht="12">
      <c r="A204" s="3"/>
      <c r="B204" s="3"/>
      <c r="C204" s="3"/>
      <c r="D204" s="3"/>
      <c r="E204" s="3"/>
      <c r="F204" s="3"/>
      <c r="G204" s="3"/>
    </row>
    <row r="205" spans="1:7" ht="12">
      <c r="A205" s="3"/>
      <c r="B205" s="3"/>
      <c r="C205" s="3"/>
      <c r="D205" s="3"/>
      <c r="E205" s="3"/>
      <c r="F205" s="3"/>
      <c r="G205" s="3"/>
    </row>
    <row r="206" spans="1:7" ht="12">
      <c r="A206" s="3"/>
      <c r="B206" s="3"/>
      <c r="C206" s="3"/>
      <c r="D206" s="3"/>
      <c r="E206" s="3"/>
      <c r="F206" s="3"/>
      <c r="G206" s="3"/>
    </row>
    <row r="207" spans="1:7" ht="12">
      <c r="A207" s="3"/>
      <c r="B207" s="3"/>
      <c r="C207" s="3"/>
      <c r="D207" s="3"/>
      <c r="E207" s="3"/>
      <c r="F207" s="3"/>
      <c r="G207" s="3"/>
    </row>
    <row r="208" spans="1:7" ht="12">
      <c r="A208" s="3"/>
      <c r="B208" s="3"/>
      <c r="C208" s="3"/>
      <c r="D208" s="3"/>
      <c r="E208" s="3"/>
      <c r="F208" s="3"/>
      <c r="G208" s="3"/>
    </row>
    <row r="209" spans="1:7" ht="12">
      <c r="A209" s="3"/>
      <c r="B209" s="3"/>
      <c r="C209" s="3"/>
      <c r="D209" s="3"/>
      <c r="E209" s="3"/>
      <c r="F209" s="3"/>
      <c r="G209" s="3"/>
    </row>
    <row r="210" spans="1:7" ht="12">
      <c r="A210" s="3"/>
      <c r="B210" s="3"/>
      <c r="C210" s="3"/>
      <c r="D210" s="3"/>
      <c r="E210" s="3"/>
      <c r="F210" s="3"/>
      <c r="G210" s="3"/>
    </row>
    <row r="211" spans="1:7" ht="12">
      <c r="A211" s="3"/>
      <c r="B211" s="3"/>
      <c r="C211" s="3"/>
      <c r="D211" s="3"/>
      <c r="E211" s="3"/>
      <c r="F211" s="3"/>
      <c r="G211" s="3"/>
    </row>
    <row r="212" spans="1:7" ht="12">
      <c r="A212" s="3"/>
      <c r="B212" s="3"/>
      <c r="C212" s="3"/>
      <c r="D212" s="3"/>
      <c r="E212" s="3"/>
      <c r="F212" s="3"/>
      <c r="G212" s="3"/>
    </row>
    <row r="213" spans="1:7" ht="12">
      <c r="A213" s="3"/>
      <c r="B213" s="3"/>
      <c r="C213" s="3"/>
      <c r="D213" s="3"/>
      <c r="E213" s="3"/>
      <c r="F213" s="3"/>
      <c r="G213" s="3"/>
    </row>
    <row r="214" spans="1:7" ht="12">
      <c r="A214" s="3"/>
      <c r="B214" s="3"/>
      <c r="C214" s="3"/>
      <c r="D214" s="3"/>
      <c r="E214" s="3"/>
      <c r="F214" s="3"/>
      <c r="G214" s="3"/>
    </row>
    <row r="215" spans="1:7" ht="12">
      <c r="A215" s="3"/>
      <c r="B215" s="3"/>
      <c r="C215" s="3"/>
      <c r="D215" s="3"/>
      <c r="E215" s="3"/>
      <c r="F215" s="3"/>
      <c r="G215" s="3"/>
    </row>
    <row r="216" spans="1:7" ht="12">
      <c r="A216" s="3"/>
      <c r="B216" s="3"/>
      <c r="C216" s="3"/>
      <c r="D216" s="3"/>
      <c r="E216" s="3"/>
      <c r="F216" s="3"/>
      <c r="G216" s="3"/>
    </row>
    <row r="217" spans="1:7" ht="12">
      <c r="A217" s="3"/>
      <c r="B217" s="3"/>
      <c r="C217" s="3"/>
      <c r="D217" s="3"/>
      <c r="E217" s="3"/>
      <c r="F217" s="3"/>
      <c r="G217" s="3"/>
    </row>
    <row r="218" spans="1:7" ht="12">
      <c r="A218" s="3"/>
      <c r="B218" s="3"/>
      <c r="C218" s="3"/>
      <c r="D218" s="3"/>
      <c r="E218" s="3"/>
      <c r="F218" s="3"/>
      <c r="G218" s="3"/>
    </row>
    <row r="219" spans="1:7" ht="12">
      <c r="A219" s="3"/>
      <c r="B219" s="3"/>
      <c r="C219" s="3"/>
      <c r="D219" s="3"/>
      <c r="E219" s="3"/>
      <c r="F219" s="3"/>
      <c r="G219" s="3"/>
    </row>
    <row r="220" spans="1:7" ht="12">
      <c r="A220" s="3"/>
      <c r="B220" s="3"/>
      <c r="C220" s="3"/>
      <c r="D220" s="3"/>
      <c r="E220" s="3"/>
      <c r="F220" s="3"/>
      <c r="G220" s="3"/>
    </row>
    <row r="221" spans="1:7" ht="12">
      <c r="A221" s="3"/>
      <c r="B221" s="3"/>
      <c r="C221" s="3"/>
      <c r="D221" s="3"/>
      <c r="E221" s="3"/>
      <c r="F221" s="3"/>
      <c r="G221" s="3"/>
    </row>
    <row r="222" spans="1:7" ht="12">
      <c r="A222" s="3"/>
      <c r="B222" s="3"/>
      <c r="C222" s="3"/>
      <c r="D222" s="3"/>
      <c r="E222" s="3"/>
      <c r="F222" s="3"/>
      <c r="G222" s="3"/>
    </row>
    <row r="223" spans="1:7" ht="12">
      <c r="A223" s="3"/>
      <c r="B223" s="3"/>
      <c r="C223" s="3"/>
      <c r="D223" s="3"/>
      <c r="E223" s="3"/>
      <c r="F223" s="3"/>
      <c r="G223" s="3"/>
    </row>
    <row r="224" spans="1:7" ht="12">
      <c r="A224" s="3"/>
      <c r="B224" s="3"/>
      <c r="C224" s="3"/>
      <c r="D224" s="3"/>
      <c r="E224" s="3"/>
      <c r="F224" s="3"/>
      <c r="G224" s="3"/>
    </row>
    <row r="225" spans="1:7" ht="12">
      <c r="A225" s="3"/>
      <c r="B225" s="3"/>
      <c r="C225" s="3"/>
      <c r="D225" s="3"/>
      <c r="E225" s="3"/>
      <c r="F225" s="3"/>
      <c r="G225" s="3"/>
    </row>
    <row r="226" spans="1:7" ht="12">
      <c r="A226" s="3"/>
      <c r="B226" s="3"/>
      <c r="C226" s="3"/>
      <c r="D226" s="3"/>
      <c r="E226" s="3"/>
      <c r="F226" s="3"/>
      <c r="G226" s="3"/>
    </row>
    <row r="227" spans="1:7" ht="12">
      <c r="A227" s="3"/>
      <c r="B227" s="3"/>
      <c r="C227" s="3"/>
      <c r="D227" s="3"/>
      <c r="E227" s="3"/>
      <c r="F227" s="3"/>
      <c r="G227" s="3"/>
    </row>
    <row r="228" spans="1:7" ht="12">
      <c r="A228" s="3"/>
      <c r="B228" s="3"/>
      <c r="C228" s="3"/>
      <c r="D228" s="3"/>
      <c r="E228" s="3"/>
      <c r="F228" s="3"/>
      <c r="G228" s="3"/>
    </row>
    <row r="229" spans="1:7" ht="12">
      <c r="A229" s="3"/>
      <c r="B229" s="3"/>
      <c r="C229" s="3"/>
      <c r="D229" s="3"/>
      <c r="E229" s="3"/>
      <c r="F229" s="3"/>
      <c r="G229" s="3"/>
    </row>
    <row r="230" spans="1:7" ht="12">
      <c r="A230" s="3"/>
      <c r="B230" s="3"/>
      <c r="C230" s="3"/>
      <c r="D230" s="3"/>
      <c r="E230" s="3"/>
      <c r="F230" s="3"/>
      <c r="G230" s="3"/>
    </row>
    <row r="231" spans="1:7" ht="12">
      <c r="A231" s="3"/>
      <c r="B231" s="3"/>
      <c r="C231" s="3"/>
      <c r="D231" s="3"/>
      <c r="E231" s="3"/>
      <c r="F231" s="3"/>
      <c r="G231" s="3"/>
    </row>
    <row r="232" spans="1:7" ht="12">
      <c r="A232" s="3"/>
      <c r="B232" s="3"/>
      <c r="C232" s="3"/>
      <c r="D232" s="3"/>
      <c r="E232" s="3"/>
      <c r="F232" s="3"/>
      <c r="G232" s="3"/>
    </row>
    <row r="233" spans="1:7" ht="12">
      <c r="A233" s="3"/>
      <c r="B233" s="3"/>
      <c r="C233" s="3"/>
      <c r="D233" s="3"/>
      <c r="E233" s="3"/>
      <c r="F233" s="3"/>
      <c r="G233" s="3"/>
    </row>
    <row r="234" spans="1:7" ht="12">
      <c r="A234" s="3"/>
      <c r="B234" s="3"/>
      <c r="C234" s="3"/>
      <c r="D234" s="3"/>
      <c r="E234" s="3"/>
      <c r="F234" s="3"/>
      <c r="G234" s="3"/>
    </row>
    <row r="235" spans="1:7" ht="12">
      <c r="A235" s="3"/>
      <c r="B235" s="3"/>
      <c r="C235" s="3"/>
      <c r="D235" s="3"/>
      <c r="E235" s="3"/>
      <c r="F235" s="3"/>
      <c r="G235" s="3"/>
    </row>
    <row r="236" spans="1:7" ht="12">
      <c r="A236" s="3"/>
      <c r="B236" s="3"/>
      <c r="C236" s="3"/>
      <c r="D236" s="3"/>
      <c r="E236" s="3"/>
      <c r="F236" s="3"/>
      <c r="G236" s="3"/>
    </row>
    <row r="237" spans="1:7" ht="12">
      <c r="A237" s="3"/>
      <c r="B237" s="3"/>
      <c r="C237" s="3"/>
      <c r="D237" s="3"/>
      <c r="E237" s="3"/>
      <c r="F237" s="3"/>
      <c r="G237" s="3"/>
    </row>
    <row r="238" spans="1:7" ht="12">
      <c r="A238" s="3"/>
      <c r="B238" s="3"/>
      <c r="C238" s="3"/>
      <c r="D238" s="3"/>
      <c r="E238" s="3"/>
      <c r="F238" s="3"/>
      <c r="G238" s="3"/>
    </row>
    <row r="239" spans="1:7" ht="12">
      <c r="A239" s="3"/>
      <c r="B239" s="3"/>
      <c r="C239" s="3"/>
      <c r="D239" s="3"/>
      <c r="E239" s="3"/>
      <c r="F239" s="3"/>
      <c r="G239" s="3"/>
    </row>
    <row r="240" spans="1:7" ht="12">
      <c r="A240" s="3"/>
      <c r="B240" s="3"/>
      <c r="C240" s="3"/>
      <c r="D240" s="3"/>
      <c r="E240" s="3"/>
      <c r="F240" s="3"/>
      <c r="G240" s="3"/>
    </row>
    <row r="241" spans="1:7" ht="12">
      <c r="A241" s="3"/>
      <c r="B241" s="3"/>
      <c r="C241" s="3"/>
      <c r="D241" s="3"/>
      <c r="E241" s="3"/>
      <c r="F241" s="3"/>
      <c r="G241" s="3"/>
    </row>
    <row r="242" spans="1:7" ht="12">
      <c r="A242" s="3"/>
      <c r="B242" s="3"/>
      <c r="C242" s="3"/>
      <c r="D242" s="3"/>
      <c r="E242" s="3"/>
      <c r="F242" s="3"/>
      <c r="G242" s="3"/>
    </row>
    <row r="243" spans="1:7" ht="12">
      <c r="A243" s="3"/>
      <c r="B243" s="3"/>
      <c r="C243" s="3"/>
      <c r="D243" s="3"/>
      <c r="E243" s="3"/>
      <c r="F243" s="3"/>
      <c r="G243" s="3"/>
    </row>
    <row r="244" spans="1:7" ht="12">
      <c r="A244" s="3"/>
      <c r="B244" s="3"/>
      <c r="C244" s="3"/>
      <c r="D244" s="3"/>
      <c r="E244" s="3"/>
      <c r="F244" s="3"/>
      <c r="G244" s="3"/>
    </row>
    <row r="245" spans="1:7" ht="12">
      <c r="A245" s="3"/>
      <c r="B245" s="3"/>
      <c r="C245" s="3"/>
      <c r="D245" s="3"/>
      <c r="E245" s="3"/>
      <c r="F245" s="3"/>
      <c r="G245" s="3"/>
    </row>
    <row r="246" spans="1:7" ht="12">
      <c r="A246" s="3"/>
      <c r="B246" s="3"/>
      <c r="C246" s="3"/>
      <c r="D246" s="3"/>
      <c r="E246" s="3"/>
      <c r="F246" s="3"/>
      <c r="G246" s="3"/>
    </row>
    <row r="247" spans="1:7" ht="12">
      <c r="A247" s="3"/>
      <c r="B247" s="3"/>
      <c r="C247" s="3"/>
      <c r="D247" s="3"/>
      <c r="E247" s="3"/>
      <c r="F247" s="3"/>
      <c r="G247" s="3"/>
    </row>
    <row r="248" spans="1:7" ht="12">
      <c r="A248" s="3"/>
      <c r="B248" s="3"/>
      <c r="C248" s="3"/>
      <c r="D248" s="3"/>
      <c r="E248" s="3"/>
      <c r="F248" s="3"/>
      <c r="G248" s="3"/>
    </row>
    <row r="249" spans="1:7" ht="12">
      <c r="A249" s="3"/>
      <c r="B249" s="3"/>
      <c r="C249" s="3"/>
      <c r="D249" s="3"/>
      <c r="E249" s="3"/>
      <c r="F249" s="3"/>
      <c r="G249" s="3"/>
    </row>
    <row r="250" spans="1:7" ht="12">
      <c r="A250" s="3"/>
      <c r="B250" s="3"/>
      <c r="C250" s="3"/>
      <c r="D250" s="3"/>
      <c r="E250" s="3"/>
      <c r="F250" s="3"/>
      <c r="G250" s="3"/>
    </row>
    <row r="251" spans="1:7" ht="12">
      <c r="A251" s="3"/>
      <c r="B251" s="3"/>
      <c r="C251" s="3"/>
      <c r="D251" s="3"/>
      <c r="E251" s="3"/>
      <c r="F251" s="3"/>
      <c r="G251" s="3"/>
    </row>
    <row r="252" spans="1:7" ht="12">
      <c r="A252" s="3"/>
      <c r="B252" s="3"/>
      <c r="C252" s="3"/>
      <c r="D252" s="3"/>
      <c r="E252" s="3"/>
      <c r="F252" s="3"/>
      <c r="G252" s="3"/>
    </row>
    <row r="253" spans="1:7" ht="12">
      <c r="A253" s="3"/>
      <c r="B253" s="3"/>
      <c r="C253" s="3"/>
      <c r="D253" s="3"/>
      <c r="E253" s="3"/>
      <c r="F253" s="3"/>
      <c r="G253" s="3"/>
    </row>
    <row r="254" spans="1:7" ht="12">
      <c r="A254" s="3"/>
      <c r="B254" s="3"/>
      <c r="C254" s="3"/>
      <c r="D254" s="3"/>
      <c r="E254" s="3"/>
      <c r="F254" s="3"/>
      <c r="G254" s="3"/>
    </row>
    <row r="255" spans="1:7" ht="12">
      <c r="A255" s="3"/>
      <c r="B255" s="3"/>
      <c r="C255" s="3"/>
      <c r="D255" s="3"/>
      <c r="E255" s="3"/>
      <c r="F255" s="3"/>
      <c r="G255" s="3"/>
    </row>
    <row r="256" spans="1:7" ht="12">
      <c r="A256" s="3"/>
      <c r="B256" s="3"/>
      <c r="C256" s="3"/>
      <c r="D256" s="3"/>
      <c r="E256" s="3"/>
      <c r="F256" s="3"/>
      <c r="G256" s="3"/>
    </row>
    <row r="257" spans="1:7" ht="12">
      <c r="A257" s="3"/>
      <c r="B257" s="3"/>
      <c r="C257" s="3"/>
      <c r="D257" s="3"/>
      <c r="E257" s="3"/>
      <c r="F257" s="3"/>
      <c r="G257" s="3"/>
    </row>
    <row r="258" spans="1:7" ht="12">
      <c r="A258" s="3"/>
      <c r="B258" s="3"/>
      <c r="C258" s="3"/>
      <c r="D258" s="3"/>
      <c r="E258" s="3"/>
      <c r="F258" s="3"/>
      <c r="G258" s="3"/>
    </row>
    <row r="259" spans="1:7" ht="12">
      <c r="A259" s="3"/>
      <c r="B259" s="3"/>
      <c r="C259" s="3"/>
      <c r="D259" s="3"/>
      <c r="E259" s="3"/>
      <c r="F259" s="3"/>
      <c r="G259" s="3"/>
    </row>
    <row r="260" spans="1:7" ht="12">
      <c r="A260" s="3"/>
      <c r="B260" s="3"/>
      <c r="C260" s="3"/>
      <c r="D260" s="3"/>
      <c r="E260" s="3"/>
      <c r="F260" s="3"/>
      <c r="G260" s="3"/>
    </row>
    <row r="261" spans="1:7" ht="12">
      <c r="A261" s="3"/>
      <c r="B261" s="3"/>
      <c r="C261" s="3"/>
      <c r="D261" s="3"/>
      <c r="E261" s="3"/>
      <c r="F261" s="3"/>
      <c r="G261" s="3"/>
    </row>
    <row r="262" spans="1:7" ht="12">
      <c r="A262" s="3"/>
      <c r="B262" s="3"/>
      <c r="C262" s="3"/>
      <c r="D262" s="3"/>
      <c r="E262" s="3"/>
      <c r="F262" s="3"/>
      <c r="G262" s="3"/>
    </row>
    <row r="263" spans="1:7" ht="12">
      <c r="A263" s="3"/>
      <c r="B263" s="3"/>
      <c r="C263" s="3"/>
      <c r="D263" s="3"/>
      <c r="E263" s="3"/>
      <c r="F263" s="3"/>
      <c r="G263" s="3"/>
    </row>
    <row r="264" spans="1:7" ht="12">
      <c r="A264" s="3"/>
      <c r="B264" s="3"/>
      <c r="C264" s="3"/>
      <c r="D264" s="3"/>
      <c r="E264" s="3"/>
      <c r="F264" s="3"/>
      <c r="G264" s="3"/>
    </row>
    <row r="265" spans="1:7" ht="12">
      <c r="A265" s="3"/>
      <c r="B265" s="3"/>
      <c r="C265" s="3"/>
      <c r="D265" s="3"/>
      <c r="E265" s="3"/>
      <c r="F265" s="3"/>
      <c r="G265" s="3"/>
    </row>
    <row r="266" spans="1:7" ht="12">
      <c r="A266" s="3"/>
      <c r="B266" s="3"/>
      <c r="C266" s="3"/>
      <c r="D266" s="3"/>
      <c r="E266" s="3"/>
      <c r="F266" s="3"/>
      <c r="G266" s="3"/>
    </row>
    <row r="267" spans="1:7" ht="12">
      <c r="A267" s="3"/>
      <c r="B267" s="3"/>
      <c r="C267" s="3"/>
      <c r="D267" s="3"/>
      <c r="E267" s="3"/>
      <c r="F267" s="3"/>
      <c r="G267" s="3"/>
    </row>
    <row r="268" spans="1:7" ht="12">
      <c r="A268" s="3"/>
      <c r="B268" s="3"/>
      <c r="C268" s="3"/>
      <c r="D268" s="3"/>
      <c r="E268" s="3"/>
      <c r="F268" s="3"/>
      <c r="G268" s="3"/>
    </row>
    <row r="269" spans="1:7" ht="12">
      <c r="A269" s="3"/>
      <c r="B269" s="3"/>
      <c r="C269" s="3"/>
      <c r="D269" s="3"/>
      <c r="E269" s="3"/>
      <c r="F269" s="3"/>
      <c r="G269" s="3"/>
    </row>
    <row r="270" spans="1:7" ht="12">
      <c r="A270" s="3"/>
      <c r="B270" s="3"/>
      <c r="C270" s="3"/>
      <c r="D270" s="3"/>
      <c r="E270" s="3"/>
      <c r="F270" s="3"/>
      <c r="G270" s="3"/>
    </row>
    <row r="271" spans="1:7" ht="12">
      <c r="A271" s="3"/>
      <c r="B271" s="3"/>
      <c r="C271" s="3"/>
      <c r="D271" s="3"/>
      <c r="E271" s="3"/>
      <c r="F271" s="3"/>
      <c r="G271" s="3"/>
    </row>
    <row r="272" spans="1:7" ht="12">
      <c r="A272" s="3"/>
      <c r="B272" s="3"/>
      <c r="C272" s="3"/>
      <c r="D272" s="3"/>
      <c r="E272" s="3"/>
      <c r="F272" s="3"/>
      <c r="G272" s="3"/>
    </row>
    <row r="273" spans="1:7" ht="12">
      <c r="A273" s="3"/>
      <c r="B273" s="3"/>
      <c r="C273" s="3"/>
      <c r="D273" s="3"/>
      <c r="E273" s="3"/>
      <c r="F273" s="3"/>
      <c r="G273" s="3"/>
    </row>
    <row r="274" spans="1:7" ht="12">
      <c r="A274" s="3"/>
      <c r="B274" s="3"/>
      <c r="C274" s="3"/>
      <c r="D274" s="3"/>
      <c r="E274" s="3"/>
      <c r="F274" s="3"/>
      <c r="G274" s="3"/>
    </row>
    <row r="275" spans="1:7" ht="12">
      <c r="A275" s="3"/>
      <c r="B275" s="3"/>
      <c r="C275" s="3"/>
      <c r="D275" s="3"/>
      <c r="E275" s="3"/>
      <c r="F275" s="3"/>
      <c r="G275" s="3"/>
    </row>
    <row r="276" spans="1:7" ht="12">
      <c r="A276" s="3"/>
      <c r="B276" s="3"/>
      <c r="C276" s="3"/>
      <c r="D276" s="3"/>
      <c r="E276" s="3"/>
      <c r="F276" s="3"/>
      <c r="G276" s="3"/>
    </row>
    <row r="277" spans="1:7" ht="12">
      <c r="A277" s="3"/>
      <c r="B277" s="3"/>
      <c r="C277" s="3"/>
      <c r="D277" s="3"/>
      <c r="E277" s="3"/>
      <c r="F277" s="3"/>
      <c r="G277" s="3"/>
    </row>
    <row r="278" spans="1:7" ht="12">
      <c r="A278" s="3"/>
      <c r="B278" s="3"/>
      <c r="C278" s="3"/>
      <c r="D278" s="3"/>
      <c r="E278" s="3"/>
      <c r="F278" s="3"/>
      <c r="G278" s="3"/>
    </row>
    <row r="279" spans="1:7" ht="12">
      <c r="A279" s="3"/>
      <c r="B279" s="3"/>
      <c r="C279" s="3"/>
      <c r="D279" s="3"/>
      <c r="E279" s="3"/>
      <c r="F279" s="3"/>
      <c r="G279" s="3"/>
    </row>
    <row r="280" spans="1:7" ht="12">
      <c r="A280" s="3"/>
      <c r="B280" s="3"/>
      <c r="C280" s="3"/>
      <c r="D280" s="3"/>
      <c r="E280" s="3"/>
      <c r="F280" s="3"/>
      <c r="G280" s="3"/>
    </row>
    <row r="281" spans="1:7" ht="12">
      <c r="A281" s="3"/>
      <c r="B281" s="3"/>
      <c r="C281" s="3"/>
      <c r="D281" s="3"/>
      <c r="E281" s="3"/>
      <c r="F281" s="3"/>
      <c r="G281" s="3"/>
    </row>
    <row r="282" spans="1:7" ht="12">
      <c r="A282" s="3"/>
      <c r="B282" s="3"/>
      <c r="C282" s="3"/>
      <c r="D282" s="3"/>
      <c r="E282" s="3"/>
      <c r="F282" s="3"/>
      <c r="G282" s="3"/>
    </row>
    <row r="283" spans="1:7" ht="12">
      <c r="A283" s="3"/>
      <c r="B283" s="3"/>
      <c r="C283" s="3"/>
      <c r="D283" s="3"/>
      <c r="E283" s="3"/>
      <c r="F283" s="3"/>
      <c r="G283" s="3"/>
    </row>
    <row r="284" spans="1:7" ht="12">
      <c r="A284" s="3"/>
      <c r="B284" s="3"/>
      <c r="C284" s="3"/>
      <c r="D284" s="3"/>
      <c r="E284" s="3"/>
      <c r="F284" s="3"/>
      <c r="G284" s="3"/>
    </row>
    <row r="285" spans="1:7" ht="12">
      <c r="A285" s="3"/>
      <c r="B285" s="3"/>
      <c r="C285" s="3"/>
      <c r="D285" s="3"/>
      <c r="E285" s="3"/>
      <c r="F285" s="3"/>
      <c r="G285" s="3"/>
    </row>
    <row r="286" spans="1:7" ht="12">
      <c r="A286" s="3"/>
      <c r="B286" s="3"/>
      <c r="C286" s="3"/>
      <c r="D286" s="3"/>
      <c r="E286" s="3"/>
      <c r="F286" s="3"/>
      <c r="G286" s="3"/>
    </row>
    <row r="287" spans="1:7" ht="12">
      <c r="A287" s="3"/>
      <c r="B287" s="3"/>
      <c r="C287" s="3"/>
      <c r="D287" s="3"/>
      <c r="E287" s="3"/>
      <c r="F287" s="3"/>
      <c r="G287" s="3"/>
    </row>
    <row r="288" spans="1:7" ht="12">
      <c r="A288" s="3"/>
      <c r="B288" s="3"/>
      <c r="C288" s="3"/>
      <c r="D288" s="3"/>
      <c r="E288" s="3"/>
      <c r="F288" s="3"/>
      <c r="G288" s="3"/>
    </row>
    <row r="289" spans="1:7" ht="12">
      <c r="A289" s="3"/>
      <c r="B289" s="3"/>
      <c r="C289" s="3"/>
      <c r="D289" s="3"/>
      <c r="E289" s="3"/>
      <c r="F289" s="3"/>
      <c r="G289" s="3"/>
    </row>
    <row r="290" spans="1:7" ht="12">
      <c r="A290" s="3"/>
      <c r="B290" s="3"/>
      <c r="C290" s="3"/>
      <c r="D290" s="3"/>
      <c r="E290" s="3"/>
      <c r="F290" s="3"/>
      <c r="G290" s="3"/>
    </row>
    <row r="291" spans="1:7" ht="12">
      <c r="A291" s="3"/>
      <c r="B291" s="3"/>
      <c r="C291" s="3"/>
      <c r="D291" s="3"/>
      <c r="E291" s="3"/>
      <c r="F291" s="3"/>
      <c r="G291" s="3"/>
    </row>
    <row r="292" spans="1:7" ht="12">
      <c r="A292" s="3"/>
      <c r="B292" s="3"/>
      <c r="C292" s="3"/>
      <c r="D292" s="3"/>
      <c r="E292" s="3"/>
      <c r="F292" s="3"/>
      <c r="G292" s="3"/>
    </row>
    <row r="293" spans="1:7" ht="12">
      <c r="A293" s="3"/>
      <c r="B293" s="3"/>
      <c r="C293" s="3"/>
      <c r="D293" s="3"/>
      <c r="E293" s="3"/>
      <c r="F293" s="3"/>
      <c r="G293" s="3"/>
    </row>
    <row r="294" spans="1:7" ht="12">
      <c r="A294" s="3"/>
      <c r="B294" s="3"/>
      <c r="C294" s="3"/>
      <c r="D294" s="3"/>
      <c r="E294" s="3"/>
      <c r="F294" s="3"/>
      <c r="G294" s="3"/>
    </row>
    <row r="295" spans="1:7" ht="12">
      <c r="A295" s="3"/>
      <c r="B295" s="3"/>
      <c r="C295" s="3"/>
      <c r="D295" s="3"/>
      <c r="E295" s="3"/>
      <c r="F295" s="3"/>
      <c r="G295" s="3"/>
    </row>
    <row r="296" spans="1:7" ht="12">
      <c r="A296" s="3"/>
      <c r="B296" s="3"/>
      <c r="C296" s="3"/>
      <c r="D296" s="3"/>
      <c r="E296" s="3"/>
      <c r="F296" s="3"/>
      <c r="G296" s="3"/>
    </row>
    <row r="297" spans="1:7" ht="12">
      <c r="A297" s="3"/>
      <c r="B297" s="3"/>
      <c r="C297" s="3"/>
      <c r="D297" s="3"/>
      <c r="E297" s="3"/>
      <c r="F297" s="3"/>
      <c r="G297" s="3"/>
    </row>
    <row r="298" spans="1:7" ht="12">
      <c r="A298" s="3"/>
      <c r="B298" s="3"/>
      <c r="C298" s="3"/>
      <c r="D298" s="3"/>
      <c r="E298" s="3"/>
      <c r="F298" s="3"/>
      <c r="G298" s="3"/>
    </row>
    <row r="299" spans="1:7" ht="12">
      <c r="A299" s="3"/>
      <c r="B299" s="3"/>
      <c r="C299" s="3"/>
      <c r="D299" s="3"/>
      <c r="E299" s="3"/>
      <c r="F299" s="3"/>
      <c r="G299" s="3"/>
    </row>
    <row r="300" spans="1:7" ht="12">
      <c r="A300" s="3"/>
      <c r="B300" s="3"/>
      <c r="C300" s="3"/>
      <c r="D300" s="3"/>
      <c r="E300" s="3"/>
      <c r="F300" s="3"/>
      <c r="G300" s="3"/>
    </row>
    <row r="301" spans="1:7" ht="12">
      <c r="A301" s="3"/>
      <c r="B301" s="3"/>
      <c r="C301" s="3"/>
      <c r="D301" s="3"/>
      <c r="E301" s="3"/>
      <c r="F301" s="3"/>
      <c r="G301" s="3"/>
    </row>
    <row r="302" spans="1:7" ht="12">
      <c r="A302" s="3"/>
      <c r="B302" s="3"/>
      <c r="C302" s="3"/>
      <c r="D302" s="3"/>
      <c r="E302" s="3"/>
      <c r="F302" s="3"/>
      <c r="G302" s="3"/>
    </row>
    <row r="303" spans="1:7" ht="12">
      <c r="A303" s="3"/>
      <c r="B303" s="3"/>
      <c r="C303" s="3"/>
      <c r="D303" s="3"/>
      <c r="E303" s="3"/>
      <c r="F303" s="3"/>
      <c r="G303" s="3"/>
    </row>
    <row r="304" spans="1:7" ht="12">
      <c r="A304" s="3"/>
      <c r="B304" s="3"/>
      <c r="C304" s="3"/>
      <c r="D304" s="3"/>
      <c r="E304" s="3"/>
      <c r="F304" s="3"/>
      <c r="G304" s="3"/>
    </row>
    <row r="305" spans="1:7" ht="12">
      <c r="A305" s="3"/>
      <c r="B305" s="3"/>
      <c r="C305" s="3"/>
      <c r="D305" s="3"/>
      <c r="E305" s="3"/>
      <c r="F305" s="3"/>
      <c r="G305" s="3"/>
    </row>
    <row r="306" spans="1:7" ht="12">
      <c r="A306" s="3"/>
      <c r="B306" s="3"/>
      <c r="C306" s="3"/>
      <c r="D306" s="3"/>
      <c r="E306" s="3"/>
      <c r="F306" s="3"/>
      <c r="G306" s="3"/>
    </row>
    <row r="307" spans="1:7" ht="12">
      <c r="A307" s="3"/>
      <c r="B307" s="3"/>
      <c r="C307" s="3"/>
      <c r="D307" s="3"/>
      <c r="E307" s="3"/>
      <c r="F307" s="3"/>
      <c r="G307" s="3"/>
    </row>
    <row r="308" spans="1:7" ht="12">
      <c r="A308" s="3"/>
      <c r="B308" s="3"/>
      <c r="C308" s="3"/>
      <c r="D308" s="3"/>
      <c r="E308" s="3"/>
      <c r="F308" s="3"/>
      <c r="G308" s="3"/>
    </row>
    <row r="309" spans="1:7" ht="12">
      <c r="A309" s="3"/>
      <c r="B309" s="3"/>
      <c r="C309" s="3"/>
      <c r="D309" s="3"/>
      <c r="E309" s="3"/>
      <c r="F309" s="3"/>
      <c r="G309" s="3"/>
    </row>
    <row r="310" spans="1:7" ht="12">
      <c r="A310" s="3"/>
      <c r="B310" s="3"/>
      <c r="C310" s="3"/>
      <c r="D310" s="3"/>
      <c r="E310" s="3"/>
      <c r="F310" s="3"/>
      <c r="G310" s="3"/>
    </row>
    <row r="311" spans="1:7" ht="12">
      <c r="A311" s="3"/>
      <c r="B311" s="3"/>
      <c r="C311" s="3"/>
      <c r="D311" s="3"/>
      <c r="E311" s="3"/>
      <c r="F311" s="3"/>
      <c r="G311" s="3"/>
    </row>
    <row r="312" spans="1:7" ht="12">
      <c r="A312" s="3"/>
      <c r="B312" s="3"/>
      <c r="C312" s="3"/>
      <c r="D312" s="3"/>
      <c r="E312" s="3"/>
      <c r="F312" s="3"/>
      <c r="G312" s="3"/>
    </row>
    <row r="313" spans="1:7" ht="12">
      <c r="A313" s="3"/>
      <c r="B313" s="3"/>
      <c r="C313" s="3"/>
      <c r="D313" s="3"/>
      <c r="E313" s="3"/>
      <c r="F313" s="3"/>
      <c r="G313" s="3"/>
    </row>
    <row r="314" spans="1:7" ht="12">
      <c r="A314" s="3"/>
      <c r="B314" s="3"/>
      <c r="C314" s="3"/>
      <c r="D314" s="3"/>
      <c r="E314" s="3"/>
      <c r="F314" s="3"/>
      <c r="G314" s="3"/>
    </row>
    <row r="315" spans="1:7" ht="12">
      <c r="A315" s="3"/>
      <c r="B315" s="3"/>
      <c r="C315" s="3"/>
      <c r="D315" s="3"/>
      <c r="E315" s="3"/>
      <c r="F315" s="3"/>
      <c r="G315" s="3"/>
    </row>
    <row r="316" spans="1:7" ht="12">
      <c r="A316" s="3"/>
      <c r="B316" s="3"/>
      <c r="C316" s="3"/>
      <c r="D316" s="3"/>
      <c r="E316" s="3"/>
      <c r="F316" s="3"/>
      <c r="G316" s="3"/>
    </row>
    <row r="317" spans="1:7" ht="12">
      <c r="A317" s="3"/>
      <c r="B317" s="3"/>
      <c r="C317" s="3"/>
      <c r="D317" s="3"/>
      <c r="E317" s="3"/>
      <c r="F317" s="3"/>
      <c r="G317" s="3"/>
    </row>
    <row r="318" spans="1:7" ht="12">
      <c r="A318" s="3"/>
      <c r="B318" s="3"/>
      <c r="C318" s="3"/>
      <c r="D318" s="3"/>
      <c r="E318" s="3"/>
      <c r="F318" s="3"/>
      <c r="G318" s="3"/>
    </row>
    <row r="319" spans="1:7" ht="12">
      <c r="A319" s="3"/>
      <c r="B319" s="3"/>
      <c r="C319" s="3"/>
      <c r="D319" s="3"/>
      <c r="E319" s="3"/>
      <c r="F319" s="3"/>
      <c r="G319" s="3"/>
    </row>
    <row r="320" spans="1:7" ht="12">
      <c r="A320" s="3"/>
      <c r="B320" s="3"/>
      <c r="C320" s="3"/>
      <c r="D320" s="3"/>
      <c r="E320" s="3"/>
      <c r="F320" s="3"/>
      <c r="G320" s="3"/>
    </row>
    <row r="321" spans="1:7" ht="12">
      <c r="A321" s="3"/>
      <c r="B321" s="3"/>
      <c r="C321" s="3"/>
      <c r="D321" s="3"/>
      <c r="E321" s="3"/>
      <c r="F321" s="3"/>
      <c r="G321" s="3"/>
    </row>
    <row r="322" spans="1:7" ht="12">
      <c r="A322" s="3"/>
      <c r="B322" s="3"/>
      <c r="C322" s="3"/>
      <c r="D322" s="3"/>
      <c r="E322" s="3"/>
      <c r="F322" s="3"/>
      <c r="G322" s="3"/>
    </row>
    <row r="323" spans="1:7" ht="12">
      <c r="A323" s="3"/>
      <c r="B323" s="3"/>
      <c r="C323" s="3"/>
      <c r="D323" s="3"/>
      <c r="E323" s="3"/>
      <c r="F323" s="3"/>
      <c r="G323" s="3"/>
    </row>
    <row r="324" spans="1:7" ht="12">
      <c r="A324" s="3"/>
      <c r="B324" s="3"/>
      <c r="C324" s="3"/>
      <c r="D324" s="3"/>
      <c r="E324" s="3"/>
      <c r="F324" s="3"/>
      <c r="G324" s="3"/>
    </row>
    <row r="325" spans="1:7" ht="12">
      <c r="A325" s="3"/>
      <c r="B325" s="3"/>
      <c r="C325" s="3"/>
      <c r="D325" s="3"/>
      <c r="E325" s="3"/>
      <c r="F325" s="3"/>
      <c r="G325" s="3"/>
    </row>
    <row r="326" spans="1:7" ht="12">
      <c r="A326" s="3"/>
      <c r="B326" s="3"/>
      <c r="C326" s="3"/>
      <c r="D326" s="3"/>
      <c r="E326" s="3"/>
      <c r="F326" s="3"/>
      <c r="G326" s="3"/>
    </row>
    <row r="327" spans="1:7" ht="12">
      <c r="A327" s="3"/>
      <c r="B327" s="3"/>
      <c r="C327" s="3"/>
      <c r="D327" s="3"/>
      <c r="E327" s="3"/>
      <c r="F327" s="3"/>
      <c r="G327" s="3"/>
    </row>
    <row r="328" spans="1:7" ht="12">
      <c r="A328" s="3"/>
      <c r="B328" s="3"/>
      <c r="C328" s="3"/>
      <c r="D328" s="3"/>
      <c r="E328" s="3"/>
      <c r="F328" s="3"/>
      <c r="G328" s="3"/>
    </row>
    <row r="329" spans="1:7" ht="12">
      <c r="A329" s="3"/>
      <c r="B329" s="3"/>
      <c r="C329" s="3"/>
      <c r="D329" s="3"/>
      <c r="E329" s="3"/>
      <c r="F329" s="3"/>
      <c r="G329" s="3"/>
    </row>
    <row r="330" spans="1:7" ht="12">
      <c r="A330" s="3"/>
      <c r="B330" s="3"/>
      <c r="C330" s="3"/>
      <c r="D330" s="3"/>
      <c r="E330" s="3"/>
      <c r="F330" s="3"/>
      <c r="G330" s="3"/>
    </row>
    <row r="331" spans="1:7" ht="12">
      <c r="A331" s="3"/>
      <c r="B331" s="3"/>
      <c r="C331" s="3"/>
      <c r="D331" s="3"/>
      <c r="E331" s="3"/>
      <c r="F331" s="3"/>
      <c r="G331" s="3"/>
    </row>
    <row r="332" spans="1:7" ht="12">
      <c r="A332" s="3"/>
      <c r="B332" s="3"/>
      <c r="C332" s="3"/>
      <c r="D332" s="3"/>
      <c r="E332" s="3"/>
      <c r="F332" s="3"/>
      <c r="G332" s="3"/>
    </row>
    <row r="333" spans="1:7" ht="12">
      <c r="A333" s="3"/>
      <c r="B333" s="3"/>
      <c r="C333" s="3"/>
      <c r="D333" s="3"/>
      <c r="E333" s="3"/>
      <c r="F333" s="3"/>
      <c r="G333" s="3"/>
    </row>
    <row r="334" spans="1:7" ht="12">
      <c r="A334" s="3"/>
      <c r="B334" s="3"/>
      <c r="C334" s="3"/>
      <c r="D334" s="3"/>
      <c r="E334" s="3"/>
      <c r="F334" s="3"/>
      <c r="G334" s="3"/>
    </row>
    <row r="335" spans="1:7" ht="12">
      <c r="A335" s="3"/>
      <c r="B335" s="3"/>
      <c r="C335" s="3"/>
      <c r="D335" s="3"/>
      <c r="E335" s="3"/>
      <c r="F335" s="3"/>
      <c r="G335" s="3"/>
    </row>
    <row r="336" spans="1:7" ht="12">
      <c r="A336" s="3"/>
      <c r="B336" s="3"/>
      <c r="C336" s="3"/>
      <c r="D336" s="3"/>
      <c r="E336" s="3"/>
      <c r="F336" s="3"/>
      <c r="G336" s="3"/>
    </row>
    <row r="337" spans="1:7" ht="12">
      <c r="A337" s="3"/>
      <c r="B337" s="3"/>
      <c r="C337" s="3"/>
      <c r="D337" s="3"/>
      <c r="E337" s="3"/>
      <c r="F337" s="3"/>
      <c r="G337" s="3"/>
    </row>
    <row r="338" spans="1:7" ht="12">
      <c r="A338" s="3"/>
      <c r="B338" s="3"/>
      <c r="C338" s="3"/>
      <c r="D338" s="3"/>
      <c r="E338" s="3"/>
      <c r="F338" s="3"/>
      <c r="G338" s="3"/>
    </row>
    <row r="339" spans="1:7" ht="12">
      <c r="A339" s="3"/>
      <c r="B339" s="3"/>
      <c r="C339" s="3"/>
      <c r="D339" s="3"/>
      <c r="E339" s="3"/>
      <c r="F339" s="3"/>
      <c r="G339" s="3"/>
    </row>
    <row r="340" spans="1:7" ht="12">
      <c r="A340" s="3"/>
      <c r="B340" s="3"/>
      <c r="C340" s="3"/>
      <c r="D340" s="3"/>
      <c r="E340" s="3"/>
      <c r="F340" s="3"/>
      <c r="G340" s="3"/>
    </row>
    <row r="341" spans="1:7" ht="12">
      <c r="A341" s="3"/>
      <c r="B341" s="3"/>
      <c r="C341" s="3"/>
      <c r="D341" s="3"/>
      <c r="E341" s="3"/>
      <c r="F341" s="3"/>
      <c r="G341" s="3"/>
    </row>
    <row r="342" spans="1:7" ht="12">
      <c r="A342" s="3"/>
      <c r="B342" s="3"/>
      <c r="C342" s="3"/>
      <c r="D342" s="3"/>
      <c r="E342" s="3"/>
      <c r="F342" s="3"/>
      <c r="G342" s="3"/>
    </row>
    <row r="343" spans="1:7" ht="12">
      <c r="A343" s="3"/>
      <c r="B343" s="3"/>
      <c r="C343" s="3"/>
      <c r="D343" s="3"/>
      <c r="E343" s="3"/>
      <c r="F343" s="3"/>
      <c r="G343" s="3"/>
    </row>
    <row r="344" spans="1:7" ht="12">
      <c r="A344" s="3"/>
      <c r="B344" s="3"/>
      <c r="C344" s="3"/>
      <c r="D344" s="3"/>
      <c r="E344" s="3"/>
      <c r="F344" s="3"/>
      <c r="G344" s="3"/>
    </row>
    <row r="345" spans="1:7" ht="12">
      <c r="A345" s="3"/>
      <c r="B345" s="3"/>
      <c r="C345" s="3"/>
      <c r="D345" s="3"/>
      <c r="E345" s="3"/>
      <c r="F345" s="3"/>
      <c r="G345" s="3"/>
    </row>
    <row r="346" spans="1:7" ht="12">
      <c r="A346" s="3"/>
      <c r="B346" s="3"/>
      <c r="C346" s="3"/>
      <c r="D346" s="3"/>
      <c r="E346" s="3"/>
      <c r="F346" s="3"/>
      <c r="G346" s="3"/>
    </row>
    <row r="347" spans="1:7" ht="12">
      <c r="A347" s="3"/>
      <c r="B347" s="3"/>
      <c r="C347" s="3"/>
      <c r="D347" s="3"/>
      <c r="E347" s="3"/>
      <c r="F347" s="3"/>
      <c r="G347" s="3"/>
    </row>
    <row r="348" spans="1:7" ht="12">
      <c r="A348" s="3"/>
      <c r="B348" s="3"/>
      <c r="C348" s="3"/>
      <c r="D348" s="3"/>
      <c r="E348" s="3"/>
      <c r="F348" s="3"/>
      <c r="G348" s="3"/>
    </row>
    <row r="349" spans="1:7" ht="12">
      <c r="A349" s="3"/>
      <c r="B349" s="3"/>
      <c r="C349" s="3"/>
      <c r="D349" s="3"/>
      <c r="E349" s="3"/>
      <c r="F349" s="3"/>
      <c r="G349" s="3"/>
    </row>
    <row r="350" spans="1:7" ht="12">
      <c r="A350" s="3"/>
      <c r="B350" s="3"/>
      <c r="C350" s="3"/>
      <c r="D350" s="3"/>
      <c r="E350" s="3"/>
      <c r="F350" s="3"/>
      <c r="G350" s="3"/>
    </row>
    <row r="351" spans="1:7" ht="12">
      <c r="A351" s="3"/>
      <c r="B351" s="3"/>
      <c r="C351" s="3"/>
      <c r="D351" s="3"/>
      <c r="E351" s="3"/>
      <c r="F351" s="3"/>
      <c r="G351" s="3"/>
    </row>
    <row r="352" spans="1:7" ht="12">
      <c r="A352" s="3"/>
      <c r="B352" s="3"/>
      <c r="C352" s="3"/>
      <c r="D352" s="3"/>
      <c r="E352" s="3"/>
      <c r="F352" s="3"/>
      <c r="G352" s="3"/>
    </row>
    <row r="353" spans="1:7" ht="12">
      <c r="A353" s="3"/>
      <c r="B353" s="3"/>
      <c r="C353" s="3"/>
      <c r="D353" s="3"/>
      <c r="E353" s="3"/>
      <c r="F353" s="3"/>
      <c r="G353" s="3"/>
    </row>
    <row r="354" spans="1:7" ht="12">
      <c r="A354" s="3"/>
      <c r="B354" s="3"/>
      <c r="C354" s="3"/>
      <c r="D354" s="3"/>
      <c r="E354" s="3"/>
      <c r="F354" s="3"/>
      <c r="G354" s="3"/>
    </row>
    <row r="355" spans="1:7" ht="12">
      <c r="A355" s="3"/>
      <c r="B355" s="3"/>
      <c r="C355" s="3"/>
      <c r="D355" s="3"/>
      <c r="E355" s="3"/>
      <c r="F355" s="3"/>
      <c r="G355" s="3"/>
    </row>
    <row r="356" spans="1:7" ht="12">
      <c r="A356" s="3"/>
      <c r="B356" s="3"/>
      <c r="C356" s="3"/>
      <c r="D356" s="3"/>
      <c r="E356" s="3"/>
      <c r="F356" s="3"/>
      <c r="G356" s="3"/>
    </row>
    <row r="357" spans="1:7" ht="12">
      <c r="A357" s="3"/>
      <c r="B357" s="3"/>
      <c r="C357" s="3"/>
      <c r="D357" s="3"/>
      <c r="E357" s="3"/>
      <c r="F357" s="3"/>
      <c r="G357" s="3"/>
    </row>
    <row r="358" spans="1:7" ht="12">
      <c r="A358" s="3"/>
      <c r="B358" s="3"/>
      <c r="C358" s="3"/>
      <c r="D358" s="3"/>
      <c r="E358" s="3"/>
      <c r="F358" s="3"/>
      <c r="G358" s="3"/>
    </row>
    <row r="359" spans="1:7" ht="12">
      <c r="A359" s="3"/>
      <c r="B359" s="3"/>
      <c r="C359" s="3"/>
      <c r="D359" s="3"/>
      <c r="E359" s="3"/>
      <c r="F359" s="3"/>
      <c r="G359" s="3"/>
    </row>
    <row r="360" spans="1:7" ht="12">
      <c r="A360" s="3"/>
      <c r="B360" s="3"/>
      <c r="C360" s="3"/>
      <c r="D360" s="3"/>
      <c r="E360" s="3"/>
      <c r="F360" s="3"/>
      <c r="G360" s="3"/>
    </row>
    <row r="361" spans="1:7" ht="12">
      <c r="A361" s="3"/>
      <c r="B361" s="3"/>
      <c r="C361" s="3"/>
      <c r="D361" s="3"/>
      <c r="E361" s="3"/>
      <c r="F361" s="3"/>
      <c r="G361" s="3"/>
    </row>
    <row r="362" spans="1:7" ht="12">
      <c r="A362" s="3"/>
      <c r="B362" s="3"/>
      <c r="C362" s="3"/>
      <c r="D362" s="3"/>
      <c r="E362" s="3"/>
      <c r="F362" s="3"/>
      <c r="G362" s="3"/>
    </row>
    <row r="363" spans="1:7" ht="12">
      <c r="A363" s="3"/>
      <c r="B363" s="3"/>
      <c r="C363" s="3"/>
      <c r="D363" s="3"/>
      <c r="E363" s="3"/>
      <c r="F363" s="3"/>
      <c r="G363" s="3"/>
    </row>
    <row r="364" spans="1:7" ht="12">
      <c r="A364" s="3"/>
      <c r="B364" s="3"/>
      <c r="C364" s="3"/>
      <c r="D364" s="3"/>
      <c r="E364" s="3"/>
      <c r="F364" s="3"/>
      <c r="G364" s="3"/>
    </row>
    <row r="365" spans="1:7" ht="12">
      <c r="A365" s="3"/>
      <c r="B365" s="3"/>
      <c r="C365" s="3"/>
      <c r="D365" s="3"/>
      <c r="E365" s="3"/>
      <c r="F365" s="3"/>
      <c r="G365" s="3"/>
    </row>
    <row r="366" spans="1:7" ht="12">
      <c r="A366" s="3"/>
      <c r="B366" s="3"/>
      <c r="C366" s="3"/>
      <c r="D366" s="3"/>
      <c r="E366" s="3"/>
      <c r="F366" s="3"/>
      <c r="G366" s="3"/>
    </row>
    <row r="367" spans="1:7" ht="12">
      <c r="A367" s="3"/>
      <c r="B367" s="3"/>
      <c r="C367" s="3"/>
      <c r="D367" s="3"/>
      <c r="E367" s="3"/>
      <c r="F367" s="3"/>
      <c r="G367" s="3"/>
    </row>
    <row r="368" spans="1:7" ht="12">
      <c r="A368" s="3"/>
      <c r="B368" s="3"/>
      <c r="C368" s="3"/>
      <c r="D368" s="3"/>
      <c r="E368" s="3"/>
      <c r="F368" s="3"/>
      <c r="G368" s="3"/>
    </row>
    <row r="369" spans="1:7" ht="12">
      <c r="A369" s="3"/>
      <c r="B369" s="3"/>
      <c r="C369" s="3"/>
      <c r="D369" s="3"/>
      <c r="E369" s="3"/>
      <c r="F369" s="3"/>
      <c r="G369" s="3"/>
    </row>
    <row r="370" spans="1:7" ht="12">
      <c r="A370" s="3"/>
      <c r="B370" s="3"/>
      <c r="C370" s="3"/>
      <c r="D370" s="3"/>
      <c r="E370" s="3"/>
      <c r="F370" s="3"/>
      <c r="G370" s="3"/>
    </row>
    <row r="371" spans="1:7" ht="12">
      <c r="A371" s="3"/>
      <c r="B371" s="3"/>
      <c r="C371" s="3"/>
      <c r="D371" s="3"/>
      <c r="E371" s="3"/>
      <c r="F371" s="3"/>
      <c r="G371" s="3"/>
    </row>
    <row r="372" spans="1:7" ht="12">
      <c r="A372" s="3"/>
      <c r="B372" s="3"/>
      <c r="C372" s="3"/>
      <c r="D372" s="3"/>
      <c r="E372" s="3"/>
      <c r="F372" s="3"/>
      <c r="G372" s="3"/>
    </row>
    <row r="373" spans="1:7" ht="12">
      <c r="A373" s="3"/>
      <c r="B373" s="3"/>
      <c r="C373" s="3"/>
      <c r="D373" s="3"/>
      <c r="E373" s="3"/>
      <c r="F373" s="3"/>
      <c r="G373" s="3"/>
    </row>
    <row r="374" spans="1:7" ht="12">
      <c r="A374" s="3"/>
      <c r="B374" s="3"/>
      <c r="C374" s="3"/>
      <c r="D374" s="3"/>
      <c r="E374" s="3"/>
      <c r="F374" s="3"/>
      <c r="G374" s="3"/>
    </row>
    <row r="375" spans="1:7" ht="12">
      <c r="A375" s="3"/>
      <c r="B375" s="3"/>
      <c r="C375" s="3"/>
      <c r="D375" s="3"/>
      <c r="E375" s="3"/>
      <c r="F375" s="3"/>
      <c r="G375" s="3"/>
    </row>
    <row r="376" spans="1:7" ht="12">
      <c r="A376" s="3"/>
      <c r="B376" s="3"/>
      <c r="C376" s="3"/>
      <c r="D376" s="3"/>
      <c r="E376" s="3"/>
      <c r="F376" s="3"/>
      <c r="G376" s="3"/>
    </row>
    <row r="377" spans="1:7" ht="12">
      <c r="A377" s="3"/>
      <c r="B377" s="3"/>
      <c r="C377" s="3"/>
      <c r="D377" s="3"/>
      <c r="E377" s="3"/>
      <c r="F377" s="3"/>
      <c r="G377" s="3"/>
    </row>
    <row r="378" spans="1:7" ht="12">
      <c r="A378" s="3"/>
      <c r="B378" s="3"/>
      <c r="C378" s="3"/>
      <c r="D378" s="3"/>
      <c r="E378" s="3"/>
      <c r="F378" s="3"/>
      <c r="G378" s="3"/>
    </row>
    <row r="379" spans="1:7" ht="12">
      <c r="A379" s="3"/>
      <c r="B379" s="3"/>
      <c r="C379" s="3"/>
      <c r="D379" s="3"/>
      <c r="E379" s="3"/>
      <c r="F379" s="3"/>
      <c r="G379" s="3"/>
    </row>
    <row r="380" spans="1:7" ht="12">
      <c r="A380" s="3"/>
      <c r="B380" s="3"/>
      <c r="C380" s="3"/>
      <c r="D380" s="3"/>
      <c r="E380" s="3"/>
      <c r="F380" s="3"/>
      <c r="G380" s="3"/>
    </row>
    <row r="381" spans="1:7" ht="12">
      <c r="A381" s="3"/>
      <c r="B381" s="3"/>
      <c r="C381" s="3"/>
      <c r="D381" s="3"/>
      <c r="E381" s="3"/>
      <c r="F381" s="3"/>
      <c r="G381" s="3"/>
    </row>
    <row r="382" spans="1:7" ht="12">
      <c r="A382" s="3"/>
      <c r="B382" s="3"/>
      <c r="C382" s="3"/>
      <c r="D382" s="3"/>
      <c r="E382" s="3"/>
      <c r="F382" s="3"/>
      <c r="G382" s="3"/>
    </row>
    <row r="383" spans="1:7" ht="12">
      <c r="A383" s="3"/>
      <c r="B383" s="3"/>
      <c r="C383" s="3"/>
      <c r="D383" s="3"/>
      <c r="E383" s="3"/>
      <c r="F383" s="3"/>
      <c r="G383" s="3"/>
    </row>
    <row r="384" spans="1:7" ht="12">
      <c r="A384" s="3"/>
      <c r="B384" s="3"/>
      <c r="C384" s="3"/>
      <c r="D384" s="3"/>
      <c r="E384" s="3"/>
      <c r="F384" s="3"/>
      <c r="G384" s="3"/>
    </row>
    <row r="385" spans="1:7" ht="12">
      <c r="A385" s="3"/>
      <c r="B385" s="3"/>
      <c r="C385" s="3"/>
      <c r="D385" s="3"/>
      <c r="E385" s="3"/>
      <c r="F385" s="3"/>
      <c r="G385" s="3"/>
    </row>
    <row r="386" spans="1:7" ht="12">
      <c r="A386" s="3"/>
      <c r="B386" s="3"/>
      <c r="C386" s="3"/>
      <c r="D386" s="3"/>
      <c r="E386" s="3"/>
      <c r="F386" s="3"/>
      <c r="G386" s="3"/>
    </row>
    <row r="387" spans="1:7" ht="12">
      <c r="A387" s="3"/>
      <c r="B387" s="3"/>
      <c r="C387" s="3"/>
      <c r="D387" s="3"/>
      <c r="E387" s="3"/>
      <c r="F387" s="3"/>
      <c r="G387" s="3"/>
    </row>
    <row r="388" spans="1:7" ht="12">
      <c r="A388" s="3"/>
      <c r="B388" s="3"/>
      <c r="C388" s="3"/>
      <c r="D388" s="3"/>
      <c r="E388" s="3"/>
      <c r="F388" s="3"/>
      <c r="G388" s="3"/>
    </row>
    <row r="389" spans="1:7" ht="12">
      <c r="A389" s="3"/>
      <c r="B389" s="3"/>
      <c r="C389" s="3"/>
      <c r="D389" s="3"/>
      <c r="E389" s="3"/>
      <c r="F389" s="3"/>
      <c r="G389" s="3"/>
    </row>
    <row r="390" spans="1:7" ht="12">
      <c r="A390" s="3"/>
      <c r="B390" s="3"/>
      <c r="C390" s="3"/>
      <c r="D390" s="3"/>
      <c r="E390" s="3"/>
      <c r="F390" s="3"/>
      <c r="G390" s="3"/>
    </row>
    <row r="391" spans="1:7" ht="12">
      <c r="A391" s="3"/>
      <c r="B391" s="3"/>
      <c r="C391" s="3"/>
      <c r="D391" s="3"/>
      <c r="E391" s="3"/>
      <c r="F391" s="3"/>
      <c r="G391" s="3"/>
    </row>
    <row r="392" spans="1:7" ht="12">
      <c r="A392" s="3"/>
      <c r="B392" s="3"/>
      <c r="C392" s="3"/>
      <c r="D392" s="3"/>
      <c r="E392" s="3"/>
      <c r="F392" s="3"/>
      <c r="G392" s="3"/>
    </row>
    <row r="393" spans="1:7" ht="12">
      <c r="A393" s="3"/>
      <c r="B393" s="3"/>
      <c r="C393" s="3"/>
      <c r="D393" s="3"/>
      <c r="E393" s="3"/>
      <c r="F393" s="3"/>
      <c r="G393" s="3"/>
    </row>
    <row r="394" spans="1:7" ht="12">
      <c r="A394" s="3"/>
      <c r="B394" s="3"/>
      <c r="C394" s="3"/>
      <c r="D394" s="3"/>
      <c r="E394" s="3"/>
      <c r="F394" s="3"/>
      <c r="G394" s="3"/>
    </row>
    <row r="395" spans="1:7" ht="12">
      <c r="A395" s="3"/>
      <c r="B395" s="3"/>
      <c r="C395" s="3"/>
      <c r="D395" s="3"/>
      <c r="E395" s="3"/>
      <c r="F395" s="3"/>
      <c r="G395" s="3"/>
    </row>
    <row r="396" spans="1:7" ht="12">
      <c r="A396" s="3"/>
      <c r="B396" s="3"/>
      <c r="C396" s="3"/>
      <c r="D396" s="3"/>
      <c r="E396" s="3"/>
      <c r="F396" s="3"/>
      <c r="G396" s="3"/>
    </row>
    <row r="397" spans="1:7" ht="12">
      <c r="A397" s="3"/>
      <c r="B397" s="3"/>
      <c r="C397" s="3"/>
      <c r="D397" s="3"/>
      <c r="E397" s="3"/>
      <c r="F397" s="3"/>
      <c r="G397" s="3"/>
    </row>
    <row r="398" spans="1:7" ht="12">
      <c r="A398" s="3"/>
      <c r="B398" s="3"/>
      <c r="C398" s="3"/>
      <c r="D398" s="3"/>
      <c r="E398" s="3"/>
      <c r="F398" s="3"/>
      <c r="G398" s="3"/>
    </row>
    <row r="399" spans="1:7" ht="12">
      <c r="A399" s="3"/>
      <c r="B399" s="3"/>
      <c r="C399" s="3"/>
      <c r="D399" s="3"/>
      <c r="E399" s="3"/>
      <c r="F399" s="3"/>
      <c r="G399" s="3"/>
    </row>
    <row r="400" spans="1:7" ht="12">
      <c r="A400" s="3"/>
      <c r="B400" s="3"/>
      <c r="C400" s="3"/>
      <c r="D400" s="3"/>
      <c r="E400" s="3"/>
      <c r="F400" s="3"/>
      <c r="G400" s="3"/>
    </row>
    <row r="401" spans="1:7" ht="12">
      <c r="A401" s="3"/>
      <c r="B401" s="3"/>
      <c r="C401" s="3"/>
      <c r="D401" s="3"/>
      <c r="E401" s="3"/>
      <c r="F401" s="3"/>
      <c r="G401" s="3"/>
    </row>
    <row r="402" spans="1:7" ht="12">
      <c r="A402" s="3"/>
      <c r="B402" s="3"/>
      <c r="C402" s="3"/>
      <c r="D402" s="3"/>
      <c r="E402" s="3"/>
      <c r="F402" s="3"/>
      <c r="G402" s="3"/>
    </row>
    <row r="403" spans="1:7" ht="12">
      <c r="A403" s="3"/>
      <c r="B403" s="3"/>
      <c r="C403" s="3"/>
      <c r="D403" s="3"/>
      <c r="E403" s="3"/>
      <c r="F403" s="3"/>
      <c r="G403" s="3"/>
    </row>
    <row r="404" spans="1:7" ht="12">
      <c r="A404" s="3"/>
      <c r="B404" s="3"/>
      <c r="C404" s="3"/>
      <c r="D404" s="3"/>
      <c r="E404" s="3"/>
      <c r="F404" s="3"/>
      <c r="G404" s="3"/>
    </row>
    <row r="405" spans="1:7" ht="12">
      <c r="A405" s="3"/>
      <c r="B405" s="3"/>
      <c r="C405" s="3"/>
      <c r="D405" s="3"/>
      <c r="E405" s="3"/>
      <c r="F405" s="3"/>
      <c r="G405" s="3"/>
    </row>
    <row r="406" spans="1:7" ht="12">
      <c r="A406" s="3"/>
      <c r="B406" s="3"/>
      <c r="C406" s="3"/>
      <c r="D406" s="3"/>
      <c r="E406" s="3"/>
      <c r="F406" s="3"/>
      <c r="G406" s="3"/>
    </row>
    <row r="407" spans="1:7" ht="12">
      <c r="A407" s="3"/>
      <c r="B407" s="3"/>
      <c r="C407" s="3"/>
      <c r="D407" s="3"/>
      <c r="E407" s="3"/>
      <c r="F407" s="3"/>
      <c r="G407" s="3"/>
    </row>
    <row r="408" spans="1:7" ht="12">
      <c r="A408" s="3"/>
      <c r="B408" s="3"/>
      <c r="C408" s="3"/>
      <c r="D408" s="3"/>
      <c r="E408" s="3"/>
      <c r="F408" s="3"/>
      <c r="G408" s="3"/>
    </row>
    <row r="409" spans="1:7" ht="12">
      <c r="A409" s="3"/>
      <c r="B409" s="3"/>
      <c r="C409" s="3"/>
      <c r="D409" s="3"/>
      <c r="E409" s="3"/>
      <c r="F409" s="3"/>
      <c r="G409" s="3"/>
    </row>
  </sheetData>
  <mergeCells count="10">
    <mergeCell ref="A6:F6"/>
    <mergeCell ref="A7:F7"/>
    <mergeCell ref="A8:F8"/>
    <mergeCell ref="A10:C10"/>
    <mergeCell ref="D10:D12"/>
    <mergeCell ref="E10:E12"/>
    <mergeCell ref="F10:F12"/>
    <mergeCell ref="A11:A12"/>
    <mergeCell ref="B11:B12"/>
    <mergeCell ref="C11:C12"/>
  </mergeCells>
  <pageMargins left="0.39370078740157483" right="0.39370078740157483" top="0.27559055118110237" bottom="0.19685039370078741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Sytuacja finans.</vt:lpstr>
      <vt:lpstr>Prognoza dł. 8</vt:lpstr>
      <vt:lpstr>Unijne 4</vt:lpstr>
      <vt:lpstr>Wieloletnie programy 3</vt:lpstr>
      <vt:lpstr>Wspolne 6</vt:lpstr>
      <vt:lpstr>'Prognoza dł. 8'!Obszar_wydruku</vt:lpstr>
      <vt:lpstr>'Wspolne 6'!Obszar_wydruku</vt:lpstr>
      <vt:lpstr>'Prognoza dł. 8'!Tytuły_wydruku</vt:lpstr>
      <vt:lpstr>'Sytuacja finans.'!Tytuły_wydruku</vt:lpstr>
      <vt:lpstr>'Wspolne 6'!Tytuły_wydruku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2009-02-27T06:12:28Z</cp:lastPrinted>
  <dcterms:created xsi:type="dcterms:W3CDTF">2009-02-26T15:14:21Z</dcterms:created>
  <dcterms:modified xsi:type="dcterms:W3CDTF">2009-02-27T12:21:48Z</dcterms:modified>
</cp:coreProperties>
</file>